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Katharine Knowlton</author>
  </authors>
  <commentList>
    <comment ref="E33" authorId="0">
      <text>
        <r>
          <rPr>
            <b/>
            <sz val="8"/>
            <rFont val="Tahoma"/>
            <family val="0"/>
          </rPr>
          <t>Katharine Knowlton:</t>
        </r>
        <r>
          <rPr>
            <sz val="8"/>
            <rFont val="Tahoma"/>
            <family val="0"/>
          </rPr>
          <t xml:space="preserve">
Converts milk to FCM to calculate P exported in milk.</t>
        </r>
      </text>
    </comment>
    <comment ref="K22" authorId="0">
      <text>
        <r>
          <rPr>
            <b/>
            <sz val="8"/>
            <rFont val="Tahoma"/>
            <family val="0"/>
          </rPr>
          <t>Katharine Knowlton:</t>
        </r>
        <r>
          <rPr>
            <sz val="8"/>
            <rFont val="Tahoma"/>
            <family val="0"/>
          </rPr>
          <t xml:space="preserve">
This applies to FCM yield, not milk yield.</t>
        </r>
      </text>
    </comment>
  </commentList>
</comments>
</file>

<file path=xl/sharedStrings.xml><?xml version="1.0" encoding="utf-8"?>
<sst xmlns="http://schemas.openxmlformats.org/spreadsheetml/2006/main" count="144" uniqueCount="98">
  <si>
    <t>CropNP</t>
  </si>
  <si>
    <t>Greg Bethard, Dairy Specialist</t>
  </si>
  <si>
    <t>Department of Dairy Science</t>
  </si>
  <si>
    <t>Virginia Tech</t>
  </si>
  <si>
    <t>Input</t>
  </si>
  <si>
    <t xml:space="preserve"> Herd Information</t>
  </si>
  <si>
    <t>units</t>
  </si>
  <si>
    <t xml:space="preserve"> Crops</t>
  </si>
  <si>
    <r>
      <t xml:space="preserve"> %</t>
    </r>
    <r>
      <rPr>
        <vertAlign val="superscript"/>
        <sz val="10"/>
        <rFont val="Arial"/>
        <family val="2"/>
      </rPr>
      <t>1</t>
    </r>
  </si>
  <si>
    <t>nutrient uptake, lbs/acre</t>
  </si>
  <si>
    <t>Number milking cows</t>
  </si>
  <si>
    <t>cows/day</t>
  </si>
  <si>
    <t>nitrogen</t>
  </si>
  <si>
    <t>phosphorus</t>
  </si>
  <si>
    <t>potassium</t>
  </si>
  <si>
    <t>Dry matter intake</t>
  </si>
  <si>
    <t>lb/day</t>
  </si>
  <si>
    <t>Corn silage</t>
  </si>
  <si>
    <t xml:space="preserve">Diet crude protein </t>
  </si>
  <si>
    <t>% of DM</t>
  </si>
  <si>
    <t>Diet phosphorus content</t>
  </si>
  <si>
    <t>Alfalfa haylage</t>
  </si>
  <si>
    <t>Milk yield per day</t>
  </si>
  <si>
    <t>Corn for grain, incl. stover</t>
  </si>
  <si>
    <t xml:space="preserve">Milk protein </t>
  </si>
  <si>
    <t>%</t>
  </si>
  <si>
    <t>Red Clover</t>
  </si>
  <si>
    <t>Diet DM digestibility</t>
  </si>
  <si>
    <t xml:space="preserve"> Nutrient Losses</t>
  </si>
  <si>
    <t>Average daily BW gain</t>
  </si>
  <si>
    <t xml:space="preserve">Volatization and denitrification </t>
  </si>
  <si>
    <t>lbs/acre</t>
  </si>
  <si>
    <t>Calving Interval</t>
  </si>
  <si>
    <t>months</t>
  </si>
  <si>
    <t xml:space="preserve">Surface and groundwater </t>
  </si>
  <si>
    <t>Average BW of calves</t>
  </si>
  <si>
    <t>lb</t>
  </si>
  <si>
    <r>
      <t xml:space="preserve">Storage </t>
    </r>
    <r>
      <rPr>
        <vertAlign val="superscript"/>
        <sz val="10"/>
        <rFont val="Arial"/>
        <family val="2"/>
      </rPr>
      <t>2</t>
    </r>
  </si>
  <si>
    <t>Calves born/year</t>
  </si>
  <si>
    <t>head</t>
  </si>
  <si>
    <t xml:space="preserve"> N, P, and K Fractions</t>
  </si>
  <si>
    <t>phosphorous</t>
  </si>
  <si>
    <t>Concentration in diet</t>
  </si>
  <si>
    <t>**Red numbers are constants and can be changed</t>
  </si>
  <si>
    <t>Concentration in milk</t>
  </si>
  <si>
    <t>**Blue numbers must be entered for your herd</t>
  </si>
  <si>
    <t>Concentration in BW gain</t>
  </si>
  <si>
    <t>**Black numbers are formulas and should not be changed</t>
  </si>
  <si>
    <t>Concentration in calf BW</t>
  </si>
  <si>
    <r>
      <t xml:space="preserve"> 1 </t>
    </r>
    <r>
      <rPr>
        <sz val="10"/>
        <rFont val="Arial"/>
        <family val="0"/>
      </rPr>
      <t>% of manure applied to each crop</t>
    </r>
  </si>
  <si>
    <r>
      <t xml:space="preserve">2  </t>
    </r>
    <r>
      <rPr>
        <sz val="10"/>
        <rFont val="Arial"/>
        <family val="0"/>
      </rPr>
      <t>building up deficient soils</t>
    </r>
  </si>
  <si>
    <t>Output</t>
  </si>
  <si>
    <t>Crop Reference</t>
  </si>
  <si>
    <t xml:space="preserve"> Daily balance per cow</t>
  </si>
  <si>
    <t>Other crops</t>
  </si>
  <si>
    <t>Export - milk yield</t>
  </si>
  <si>
    <t>Corn grain, stover left</t>
  </si>
  <si>
    <t>Export - daily BW gain</t>
  </si>
  <si>
    <t>Bermudagrass hay</t>
  </si>
  <si>
    <t>Export - calves</t>
  </si>
  <si>
    <t>Sorghum silage</t>
  </si>
  <si>
    <t>Difference (input - exports)</t>
  </si>
  <si>
    <t>Bluegrass hay</t>
  </si>
  <si>
    <t>Yearly manure output</t>
  </si>
  <si>
    <t>lb/yr</t>
  </si>
  <si>
    <t>Soybeans</t>
  </si>
  <si>
    <t>Dry Matter</t>
  </si>
  <si>
    <t>Orchardgrass hay</t>
  </si>
  <si>
    <t>Input (DMI)</t>
  </si>
  <si>
    <t>Alfalfa hay</t>
  </si>
  <si>
    <t>Output, feces</t>
  </si>
  <si>
    <t>lb DM</t>
  </si>
  <si>
    <t>Bahiagrass hay</t>
  </si>
  <si>
    <t>Output, urine</t>
  </si>
  <si>
    <t>Elephantgrass hay</t>
  </si>
  <si>
    <t>.</t>
  </si>
  <si>
    <t>Total DM output/d</t>
  </si>
  <si>
    <t>Manure DM output, % of input</t>
  </si>
  <si>
    <t>Manure DM/yr</t>
  </si>
  <si>
    <t>Manure organic matter/yr</t>
  </si>
  <si>
    <t>Wet Manure/yr @ 14% DM</t>
  </si>
  <si>
    <t xml:space="preserve"> Nutrient Recoveries</t>
  </si>
  <si>
    <t xml:space="preserve">% recovered of excreted </t>
  </si>
  <si>
    <t xml:space="preserve"> Crop Application Rates</t>
  </si>
  <si>
    <t>lb/acre</t>
  </si>
  <si>
    <t xml:space="preserve"> Acreage Needed</t>
  </si>
  <si>
    <t>N basis</t>
  </si>
  <si>
    <t>P basis</t>
  </si>
  <si>
    <t>K basis</t>
  </si>
  <si>
    <t>acres</t>
  </si>
  <si>
    <t>Total</t>
  </si>
  <si>
    <t>Small grain silage</t>
  </si>
  <si>
    <t>Mixed grass pasture</t>
  </si>
  <si>
    <t>Pasture</t>
  </si>
  <si>
    <t>Monsanto Dairy Business</t>
  </si>
  <si>
    <t>Milk fat</t>
  </si>
  <si>
    <t>Alfalfa silage</t>
  </si>
  <si>
    <t>Katharine Knowlton, Assistant Professor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</si>
</sst>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"/>
    <numFmt numFmtId="166" formatCode="#,##0.000"/>
    <numFmt numFmtId="167" formatCode="0.0"/>
  </numFmts>
  <fonts count="5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Continuous"/>
      <protection locked="0"/>
    </xf>
    <xf numFmtId="3" fontId="2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3" fontId="0" fillId="0" borderId="0" xfId="0" applyNumberFormat="1" applyAlignment="1" applyProtection="1">
      <alignment horizontal="centerContinuous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 applyProtection="1">
      <alignment horizontal="centerContinuous"/>
      <protection locked="0"/>
    </xf>
    <xf numFmtId="3" fontId="0" fillId="0" borderId="10" xfId="0" applyNumberFormat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3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 locked="0"/>
    </xf>
    <xf numFmtId="3" fontId="0" fillId="0" borderId="14" xfId="0" applyNumberFormat="1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/>
      <protection/>
    </xf>
    <xf numFmtId="0" fontId="10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3" fontId="10" fillId="0" borderId="13" xfId="0" applyNumberFormat="1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10" fillId="0" borderId="17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3" fontId="10" fillId="0" borderId="16" xfId="0" applyNumberFormat="1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 horizontal="right"/>
      <protection locked="0"/>
    </xf>
    <xf numFmtId="3" fontId="10" fillId="0" borderId="13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3" fontId="0" fillId="0" borderId="13" xfId="0" applyNumberFormat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164" fontId="10" fillId="0" borderId="13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3" fontId="10" fillId="0" borderId="20" xfId="0" applyNumberFormat="1" applyFont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right"/>
      <protection locked="0"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0" fillId="0" borderId="20" xfId="0" applyNumberForma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right"/>
      <protection/>
    </xf>
    <xf numFmtId="2" fontId="11" fillId="0" borderId="13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left"/>
      <protection/>
    </xf>
    <xf numFmtId="2" fontId="10" fillId="0" borderId="13" xfId="0" applyNumberFormat="1" applyFont="1" applyBorder="1" applyAlignment="1" applyProtection="1">
      <alignment horizontal="right"/>
      <protection locked="0"/>
    </xf>
    <xf numFmtId="2" fontId="10" fillId="0" borderId="12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/>
    </xf>
    <xf numFmtId="2" fontId="10" fillId="0" borderId="19" xfId="0" applyNumberFormat="1" applyFont="1" applyBorder="1" applyAlignment="1" applyProtection="1">
      <alignment horizontal="right"/>
      <protection locked="0"/>
    </xf>
    <xf numFmtId="2" fontId="10" fillId="0" borderId="2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" fontId="0" fillId="0" borderId="12" xfId="0" applyNumberFormat="1" applyBorder="1" applyAlignment="1" applyProtection="1">
      <alignment horizontal="right"/>
      <protection/>
    </xf>
    <xf numFmtId="4" fontId="0" fillId="0" borderId="0" xfId="0" applyNumberForma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165" fontId="0" fillId="0" borderId="12" xfId="0" applyNumberForma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right"/>
      <protection/>
    </xf>
    <xf numFmtId="166" fontId="0" fillId="0" borderId="12" xfId="0" applyNumberFormat="1" applyBorder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7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left"/>
      <protection locked="0"/>
    </xf>
    <xf numFmtId="3" fontId="0" fillId="0" borderId="14" xfId="0" applyNumberFormat="1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/>
      <protection locked="0"/>
    </xf>
    <xf numFmtId="3" fontId="11" fillId="0" borderId="13" xfId="0" applyNumberFormat="1" applyFont="1" applyBorder="1" applyAlignment="1" applyProtection="1">
      <alignment horizontal="right"/>
      <protection locked="0"/>
    </xf>
    <xf numFmtId="0" fontId="11" fillId="0" borderId="13" xfId="0" applyFont="1" applyBorder="1" applyAlignment="1" applyProtection="1">
      <alignment horizontal="right"/>
      <protection locked="0"/>
    </xf>
    <xf numFmtId="0" fontId="11" fillId="0" borderId="17" xfId="0" applyFont="1" applyBorder="1" applyAlignment="1" applyProtection="1">
      <alignment/>
      <protection locked="0"/>
    </xf>
    <xf numFmtId="3" fontId="11" fillId="0" borderId="16" xfId="0" applyNumberFormat="1" applyFont="1" applyBorder="1" applyAlignment="1" applyProtection="1">
      <alignment horizontal="right"/>
      <protection locked="0"/>
    </xf>
    <xf numFmtId="0" fontId="11" fillId="0" borderId="16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3" fontId="12" fillId="0" borderId="13" xfId="0" applyNumberFormat="1" applyFont="1" applyBorder="1" applyAlignment="1" applyProtection="1">
      <alignment/>
      <protection locked="0"/>
    </xf>
    <xf numFmtId="0" fontId="12" fillId="0" borderId="13" xfId="0" applyFont="1" applyBorder="1" applyAlignment="1" applyProtection="1">
      <alignment/>
      <protection locked="0"/>
    </xf>
    <xf numFmtId="4" fontId="12" fillId="0" borderId="13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/>
    </xf>
    <xf numFmtId="164" fontId="12" fillId="0" borderId="13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 horizontal="center"/>
      <protection/>
    </xf>
    <xf numFmtId="3" fontId="10" fillId="0" borderId="12" xfId="0" applyNumberFormat="1" applyFon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167" fontId="10" fillId="0" borderId="12" xfId="0" applyNumberFormat="1" applyFont="1" applyBorder="1" applyAlignment="1" applyProtection="1">
      <alignment horizontal="center"/>
      <protection locked="0"/>
    </xf>
    <xf numFmtId="167" fontId="10" fillId="0" borderId="13" xfId="0" applyNumberFormat="1" applyFont="1" applyBorder="1" applyAlignment="1" applyProtection="1">
      <alignment horizontal="center"/>
      <protection locked="0"/>
    </xf>
    <xf numFmtId="167" fontId="10" fillId="0" borderId="14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7.00390625" style="4" customWidth="1"/>
    <col min="2" max="2" width="28.140625" style="4" customWidth="1"/>
    <col min="3" max="3" width="8.8515625" style="123" customWidth="1"/>
    <col min="4" max="4" width="11.00390625" style="124" customWidth="1"/>
    <col min="5" max="6" width="11.00390625" style="4" customWidth="1"/>
    <col min="7" max="7" width="3.00390625" style="4" customWidth="1"/>
    <col min="8" max="8" width="12.140625" style="4" customWidth="1"/>
    <col min="9" max="9" width="9.140625" style="4" customWidth="1"/>
    <col min="10" max="10" width="10.00390625" style="4" customWidth="1"/>
    <col min="11" max="11" width="11.00390625" style="4" customWidth="1"/>
    <col min="12" max="12" width="9.00390625" style="4" customWidth="1"/>
    <col min="13" max="16384" width="9.140625" style="4" customWidth="1"/>
  </cols>
  <sheetData>
    <row r="1" spans="1:12" ht="20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20.25">
      <c r="A2" s="127"/>
      <c r="B2" s="11"/>
      <c r="C2" s="126"/>
      <c r="D2" s="3"/>
      <c r="E2" s="2"/>
      <c r="F2" s="2"/>
      <c r="G2" s="2"/>
      <c r="H2" s="2"/>
      <c r="I2" s="2"/>
      <c r="J2" s="2"/>
      <c r="K2" s="2"/>
      <c r="L2" s="2"/>
    </row>
    <row r="3" spans="1:12" s="9" customFormat="1" ht="15.75">
      <c r="A3" s="5"/>
      <c r="B3" s="6"/>
      <c r="C3" s="12" t="s">
        <v>97</v>
      </c>
      <c r="E3" s="6"/>
      <c r="H3" s="6"/>
      <c r="I3" s="6"/>
      <c r="J3" s="6"/>
      <c r="K3" s="7"/>
      <c r="L3" s="8" t="s">
        <v>1</v>
      </c>
    </row>
    <row r="4" spans="3:12" s="9" customFormat="1" ht="15">
      <c r="C4" s="12" t="s">
        <v>2</v>
      </c>
      <c r="E4" s="7"/>
      <c r="H4" s="7"/>
      <c r="I4" s="7"/>
      <c r="J4" s="6"/>
      <c r="K4" s="7"/>
      <c r="L4" s="8" t="s">
        <v>94</v>
      </c>
    </row>
    <row r="5" spans="1:12" s="9" customFormat="1" ht="15">
      <c r="A5" s="10"/>
      <c r="B5" s="11"/>
      <c r="C5" s="12" t="s">
        <v>3</v>
      </c>
      <c r="E5" s="7"/>
      <c r="H5" s="7"/>
      <c r="I5" s="7"/>
      <c r="J5" s="6"/>
      <c r="K5" s="6"/>
      <c r="L5" s="8"/>
    </row>
    <row r="6" spans="1:12" s="9" customFormat="1" ht="15">
      <c r="A6" s="10"/>
      <c r="B6" s="11"/>
      <c r="C6" s="12"/>
      <c r="E6" s="7"/>
      <c r="H6" s="7"/>
      <c r="I6" s="7"/>
      <c r="J6" s="6"/>
      <c r="K6" s="6"/>
      <c r="L6" s="8"/>
    </row>
    <row r="7" spans="1:12" ht="18">
      <c r="A7" s="13" t="s">
        <v>4</v>
      </c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</row>
    <row r="8" spans="1:15" ht="13.5" thickBot="1">
      <c r="A8" s="16"/>
      <c r="B8" s="17"/>
      <c r="C8" s="17"/>
      <c r="D8" s="17"/>
      <c r="E8" s="18"/>
      <c r="F8" s="19"/>
      <c r="G8" s="19"/>
      <c r="H8" s="19"/>
      <c r="I8" s="20"/>
      <c r="J8" s="19"/>
      <c r="K8" s="19"/>
      <c r="L8" s="21"/>
      <c r="M8" s="22"/>
      <c r="N8" s="22"/>
      <c r="O8" s="22"/>
    </row>
    <row r="9" spans="1:15" ht="15.75" thickTop="1">
      <c r="A9" s="23" t="s">
        <v>5</v>
      </c>
      <c r="B9"/>
      <c r="C9" s="24" t="s">
        <v>6</v>
      </c>
      <c r="D9" s="25"/>
      <c r="E9" s="26"/>
      <c r="F9" s="27" t="s">
        <v>7</v>
      </c>
      <c r="G9" s="28"/>
      <c r="H9"/>
      <c r="I9" s="29" t="s">
        <v>8</v>
      </c>
      <c r="J9" s="30" t="s">
        <v>9</v>
      </c>
      <c r="K9" s="31"/>
      <c r="L9" s="32"/>
      <c r="M9"/>
      <c r="N9"/>
      <c r="O9"/>
    </row>
    <row r="10" spans="1:15" ht="15">
      <c r="A10" s="33"/>
      <c r="B10" s="34" t="s">
        <v>10</v>
      </c>
      <c r="C10" s="35" t="s">
        <v>11</v>
      </c>
      <c r="D10" s="139">
        <v>100</v>
      </c>
      <c r="E10" s="27"/>
      <c r="F10" s="33"/>
      <c r="G10" s="34"/>
      <c r="H10"/>
      <c r="I10" s="36"/>
      <c r="J10" s="37" t="s">
        <v>12</v>
      </c>
      <c r="K10" s="38" t="s">
        <v>13</v>
      </c>
      <c r="L10" s="38" t="s">
        <v>14</v>
      </c>
      <c r="M10"/>
      <c r="N10"/>
      <c r="O10"/>
    </row>
    <row r="11" spans="1:15" ht="12.75">
      <c r="A11" s="33"/>
      <c r="B11" s="34" t="s">
        <v>15</v>
      </c>
      <c r="C11" s="35" t="s">
        <v>16</v>
      </c>
      <c r="D11" s="141">
        <v>45</v>
      </c>
      <c r="E11" s="33"/>
      <c r="F11" s="39" t="s">
        <v>17</v>
      </c>
      <c r="G11" s="40"/>
      <c r="I11" s="158">
        <v>50</v>
      </c>
      <c r="J11" s="41">
        <v>200</v>
      </c>
      <c r="K11" s="42">
        <v>80</v>
      </c>
      <c r="L11" s="42">
        <v>150</v>
      </c>
      <c r="M11"/>
      <c r="N11"/>
      <c r="O11"/>
    </row>
    <row r="12" spans="1:15" ht="12.75">
      <c r="A12" s="33"/>
      <c r="B12" s="34" t="s">
        <v>18</v>
      </c>
      <c r="C12" s="35" t="s">
        <v>19</v>
      </c>
      <c r="D12" s="141">
        <v>17</v>
      </c>
      <c r="E12" s="33"/>
      <c r="F12" s="39" t="s">
        <v>96</v>
      </c>
      <c r="G12" s="40"/>
      <c r="H12" s="41"/>
      <c r="I12" s="159">
        <v>25</v>
      </c>
      <c r="J12" s="42">
        <v>180</v>
      </c>
      <c r="K12" s="42">
        <v>40</v>
      </c>
      <c r="L12" s="42">
        <v>200</v>
      </c>
      <c r="M12"/>
      <c r="N12"/>
      <c r="O12"/>
    </row>
    <row r="13" spans="1:15" ht="12.75">
      <c r="A13" s="43"/>
      <c r="B13" s="26" t="s">
        <v>20</v>
      </c>
      <c r="C13" s="35" t="s">
        <v>19</v>
      </c>
      <c r="D13" s="140">
        <v>0.4</v>
      </c>
      <c r="E13" s="33"/>
      <c r="F13" s="39" t="s">
        <v>93</v>
      </c>
      <c r="G13" s="40"/>
      <c r="I13" s="158">
        <v>0</v>
      </c>
      <c r="J13" s="41">
        <v>70</v>
      </c>
      <c r="K13" s="42">
        <v>25</v>
      </c>
      <c r="L13" s="42">
        <v>80</v>
      </c>
      <c r="M13"/>
      <c r="N13"/>
      <c r="O13"/>
    </row>
    <row r="14" spans="1:15" ht="12.75">
      <c r="A14" s="33"/>
      <c r="B14" s="34" t="s">
        <v>22</v>
      </c>
      <c r="C14" s="35" t="s">
        <v>16</v>
      </c>
      <c r="D14" s="139">
        <v>80</v>
      </c>
      <c r="E14" s="33"/>
      <c r="F14" s="39" t="s">
        <v>67</v>
      </c>
      <c r="G14" s="40"/>
      <c r="I14" s="158">
        <v>0</v>
      </c>
      <c r="J14" s="41">
        <v>300</v>
      </c>
      <c r="K14" s="42">
        <v>100</v>
      </c>
      <c r="L14" s="42">
        <v>110</v>
      </c>
      <c r="M14"/>
      <c r="N14"/>
      <c r="O14"/>
    </row>
    <row r="15" spans="1:15" ht="12.75">
      <c r="A15" s="33"/>
      <c r="B15" s="34" t="s">
        <v>24</v>
      </c>
      <c r="C15" s="35" t="s">
        <v>25</v>
      </c>
      <c r="D15" s="141">
        <v>3.2</v>
      </c>
      <c r="E15" s="33"/>
      <c r="F15" s="44" t="s">
        <v>91</v>
      </c>
      <c r="G15" s="45"/>
      <c r="H15" s="46"/>
      <c r="I15" s="160">
        <v>25</v>
      </c>
      <c r="J15" s="47">
        <v>177</v>
      </c>
      <c r="K15" s="48">
        <v>17</v>
      </c>
      <c r="L15" s="48">
        <v>66</v>
      </c>
      <c r="M15"/>
      <c r="N15"/>
      <c r="O15"/>
    </row>
    <row r="16" spans="1:15" ht="15">
      <c r="A16" s="33"/>
      <c r="B16" s="34" t="s">
        <v>95</v>
      </c>
      <c r="C16" s="35" t="s">
        <v>25</v>
      </c>
      <c r="D16" s="141">
        <v>3.5</v>
      </c>
      <c r="E16" s="26"/>
      <c r="F16" s="23" t="s">
        <v>28</v>
      </c>
      <c r="G16" s="50"/>
      <c r="H16"/>
      <c r="I16" s="24" t="s">
        <v>6</v>
      </c>
      <c r="J16" s="51"/>
      <c r="K16" s="52"/>
      <c r="L16" s="52"/>
      <c r="M16"/>
      <c r="N16"/>
      <c r="O16"/>
    </row>
    <row r="17" spans="1:15" ht="12.75">
      <c r="A17" s="33"/>
      <c r="B17" s="34" t="s">
        <v>27</v>
      </c>
      <c r="C17" s="35" t="s">
        <v>25</v>
      </c>
      <c r="D17" s="49">
        <v>70</v>
      </c>
      <c r="E17" s="54"/>
      <c r="F17" s="54" t="s">
        <v>30</v>
      </c>
      <c r="G17" s="55"/>
      <c r="H17"/>
      <c r="I17" s="35" t="s">
        <v>31</v>
      </c>
      <c r="J17" s="41">
        <v>40</v>
      </c>
      <c r="K17" s="42"/>
      <c r="L17" s="42"/>
      <c r="M17"/>
      <c r="N17"/>
      <c r="O17"/>
    </row>
    <row r="18" spans="1:15" ht="12.75">
      <c r="A18" s="33"/>
      <c r="B18" s="34" t="s">
        <v>29</v>
      </c>
      <c r="C18" s="35" t="s">
        <v>16</v>
      </c>
      <c r="D18" s="53">
        <v>0.2</v>
      </c>
      <c r="E18" s="54"/>
      <c r="F18" s="54" t="s">
        <v>34</v>
      </c>
      <c r="G18" s="55"/>
      <c r="H18"/>
      <c r="I18" s="35" t="s">
        <v>31</v>
      </c>
      <c r="J18" s="41">
        <v>50</v>
      </c>
      <c r="K18" s="42">
        <v>4</v>
      </c>
      <c r="L18" s="42">
        <v>6</v>
      </c>
      <c r="M18"/>
      <c r="N18"/>
      <c r="O18"/>
    </row>
    <row r="19" spans="1:15" ht="15" thickBot="1">
      <c r="A19" s="33"/>
      <c r="B19" s="34" t="s">
        <v>32</v>
      </c>
      <c r="C19" s="35" t="s">
        <v>33</v>
      </c>
      <c r="D19" s="143">
        <v>13</v>
      </c>
      <c r="E19" s="54"/>
      <c r="F19" s="56" t="s">
        <v>37</v>
      </c>
      <c r="G19" s="57"/>
      <c r="H19" s="16"/>
      <c r="I19" s="58" t="s">
        <v>31</v>
      </c>
      <c r="J19" s="59"/>
      <c r="K19" s="60"/>
      <c r="L19" s="60"/>
      <c r="M19"/>
      <c r="N19"/>
      <c r="O19"/>
    </row>
    <row r="20" spans="1:15" ht="15.75" thickTop="1">
      <c r="A20" s="33"/>
      <c r="B20" s="34" t="s">
        <v>35</v>
      </c>
      <c r="C20" s="35" t="s">
        <v>36</v>
      </c>
      <c r="D20" s="49">
        <v>80</v>
      </c>
      <c r="E20" s="26"/>
      <c r="F20" s="27" t="s">
        <v>40</v>
      </c>
      <c r="G20" s="28"/>
      <c r="H20"/>
      <c r="I20" s="64" t="s">
        <v>6</v>
      </c>
      <c r="J20" s="37" t="s">
        <v>12</v>
      </c>
      <c r="K20" s="38" t="s">
        <v>41</v>
      </c>
      <c r="L20" s="38" t="s">
        <v>14</v>
      </c>
      <c r="M20"/>
      <c r="N20"/>
      <c r="O20"/>
    </row>
    <row r="21" spans="1:15" ht="13.5" thickBot="1">
      <c r="A21" s="61"/>
      <c r="B21" s="62" t="s">
        <v>38</v>
      </c>
      <c r="C21" s="58" t="s">
        <v>39</v>
      </c>
      <c r="D21" s="63">
        <f>D10/D19*12</f>
        <v>92.3076923076923</v>
      </c>
      <c r="E21" s="34"/>
      <c r="F21" s="33" t="s">
        <v>42</v>
      </c>
      <c r="G21" s="34"/>
      <c r="H21"/>
      <c r="I21" s="65" t="s">
        <v>19</v>
      </c>
      <c r="J21" s="66">
        <f>D12*0.16</f>
        <v>2.72</v>
      </c>
      <c r="K21" s="67">
        <f>D13</f>
        <v>0.4</v>
      </c>
      <c r="L21" s="69">
        <v>1</v>
      </c>
      <c r="M21"/>
      <c r="N21"/>
      <c r="O21"/>
    </row>
    <row r="22" spans="1:15" ht="13.5" thickTop="1">
      <c r="A22"/>
      <c r="B22"/>
      <c r="C22"/>
      <c r="D22"/>
      <c r="E22" s="34"/>
      <c r="F22" s="33" t="s">
        <v>44</v>
      </c>
      <c r="G22" s="34"/>
      <c r="H22"/>
      <c r="I22" s="65" t="s">
        <v>25</v>
      </c>
      <c r="J22" s="66">
        <f>D15*0.155</f>
        <v>0.496</v>
      </c>
      <c r="K22" s="69">
        <v>0.099</v>
      </c>
      <c r="L22" s="69">
        <v>0.15</v>
      </c>
      <c r="M22"/>
      <c r="N22"/>
      <c r="O22"/>
    </row>
    <row r="23" spans="1:15" ht="12.75">
      <c r="A23"/>
      <c r="B23" s="68" t="s">
        <v>43</v>
      </c>
      <c r="C23"/>
      <c r="D23"/>
      <c r="E23" s="34"/>
      <c r="F23" s="33" t="s">
        <v>46</v>
      </c>
      <c r="G23" s="34"/>
      <c r="H23"/>
      <c r="I23" s="65" t="s">
        <v>25</v>
      </c>
      <c r="J23" s="70">
        <v>1.2</v>
      </c>
      <c r="K23" s="69">
        <v>0.7</v>
      </c>
      <c r="L23" s="69">
        <v>0.2</v>
      </c>
      <c r="M23"/>
      <c r="N23"/>
      <c r="O23"/>
    </row>
    <row r="24" spans="1:15" ht="13.5" thickBot="1">
      <c r="A24"/>
      <c r="B24" s="142" t="s">
        <v>45</v>
      </c>
      <c r="C24"/>
      <c r="D24"/>
      <c r="E24" s="34"/>
      <c r="F24" s="61" t="s">
        <v>48</v>
      </c>
      <c r="G24" s="62"/>
      <c r="H24" s="16"/>
      <c r="I24" s="72" t="s">
        <v>25</v>
      </c>
      <c r="J24" s="73">
        <v>88</v>
      </c>
      <c r="K24" s="74">
        <v>0.83</v>
      </c>
      <c r="L24" s="74">
        <v>0.22</v>
      </c>
      <c r="M24"/>
      <c r="N24"/>
      <c r="O24"/>
    </row>
    <row r="25" spans="1:15" ht="15" thickTop="1">
      <c r="A25"/>
      <c r="B25" s="71" t="s">
        <v>47</v>
      </c>
      <c r="C25"/>
      <c r="D25"/>
      <c r="E25" s="34"/>
      <c r="F25" s="75" t="s">
        <v>49</v>
      </c>
      <c r="G25" s="34"/>
      <c r="H25" s="26"/>
      <c r="I25" s="76"/>
      <c r="J25" s="77"/>
      <c r="K25" s="77"/>
      <c r="L25" s="77"/>
      <c r="M25"/>
      <c r="N25"/>
      <c r="O25"/>
    </row>
    <row r="26" spans="1:15" ht="14.25">
      <c r="A26"/>
      <c r="B26"/>
      <c r="C26"/>
      <c r="D26"/>
      <c r="E26" s="34"/>
      <c r="F26" s="75" t="s">
        <v>50</v>
      </c>
      <c r="G26" s="34"/>
      <c r="H26" s="26"/>
      <c r="I26" s="76"/>
      <c r="J26" s="78"/>
      <c r="K26" s="79"/>
      <c r="L26" s="79"/>
      <c r="M26"/>
      <c r="N26"/>
      <c r="O26"/>
    </row>
    <row r="27" spans="1:12" ht="12.75">
      <c r="A27"/>
      <c r="B27"/>
      <c r="C27"/>
      <c r="D27"/>
      <c r="E27" s="34"/>
      <c r="F27" s="34"/>
      <c r="G27" s="34"/>
      <c r="H27" s="81"/>
      <c r="I27" s="81"/>
      <c r="J27" s="81"/>
      <c r="K27" s="81"/>
      <c r="L27" s="81"/>
    </row>
    <row r="28" spans="1:7" ht="12.75">
      <c r="A28" s="34"/>
      <c r="B28" s="80"/>
      <c r="C28" s="81"/>
      <c r="D28" s="82"/>
      <c r="E28" s="34"/>
      <c r="F28" s="34"/>
      <c r="G28" s="34"/>
    </row>
    <row r="29" spans="1:12" ht="18.75" thickBot="1">
      <c r="A29" s="34"/>
      <c r="B29" s="81"/>
      <c r="C29" s="80"/>
      <c r="D29" s="82"/>
      <c r="E29" s="34"/>
      <c r="F29" s="34"/>
      <c r="G29" s="86"/>
      <c r="H29" s="83" t="s">
        <v>52</v>
      </c>
      <c r="I29" s="62"/>
      <c r="J29" s="62"/>
      <c r="K29" s="62"/>
      <c r="L29" s="62"/>
    </row>
    <row r="30" spans="1:12" ht="19.5" thickBot="1" thickTop="1">
      <c r="A30" s="83" t="s">
        <v>51</v>
      </c>
      <c r="B30" s="84"/>
      <c r="C30" s="84"/>
      <c r="D30" s="85"/>
      <c r="E30" s="84"/>
      <c r="F30" s="84"/>
      <c r="G30" s="89"/>
      <c r="H30" s="23" t="s">
        <v>54</v>
      </c>
      <c r="I30" s="81"/>
      <c r="J30" s="87" t="s">
        <v>9</v>
      </c>
      <c r="K30" s="87"/>
      <c r="L30" s="88"/>
    </row>
    <row r="31" spans="1:12" ht="15.75" thickTop="1">
      <c r="A31" s="27" t="s">
        <v>53</v>
      </c>
      <c r="B31" s="81"/>
      <c r="C31" s="64" t="s">
        <v>6</v>
      </c>
      <c r="D31" s="37" t="str">
        <f>J10</f>
        <v>nitrogen</v>
      </c>
      <c r="E31" s="37" t="str">
        <f>K10</f>
        <v>phosphorus</v>
      </c>
      <c r="F31" s="37" t="str">
        <f>L10</f>
        <v>potassium</v>
      </c>
      <c r="G31" s="92"/>
      <c r="H31" s="33"/>
      <c r="I31" s="90"/>
      <c r="J31" s="125" t="str">
        <f>J10</f>
        <v>nitrogen</v>
      </c>
      <c r="K31" s="125" t="str">
        <f>K10</f>
        <v>phosphorus</v>
      </c>
      <c r="L31" s="128" t="str">
        <f>L10</f>
        <v>potassium</v>
      </c>
    </row>
    <row r="32" spans="1:12" ht="12.75">
      <c r="A32" s="33"/>
      <c r="B32" s="81" t="s">
        <v>4</v>
      </c>
      <c r="C32" s="65" t="s">
        <v>16</v>
      </c>
      <c r="D32" s="91">
        <f>$D$11*J21/100</f>
        <v>1.224</v>
      </c>
      <c r="E32" s="91">
        <f>$D$11*K21/100</f>
        <v>0.18</v>
      </c>
      <c r="F32" s="91">
        <f>$D$11*L21/100</f>
        <v>0.45</v>
      </c>
      <c r="G32" s="92"/>
      <c r="H32" s="33" t="s">
        <v>56</v>
      </c>
      <c r="I32" s="90"/>
      <c r="J32" s="93">
        <v>135</v>
      </c>
      <c r="K32" s="93">
        <v>53</v>
      </c>
      <c r="L32" s="94">
        <v>40</v>
      </c>
    </row>
    <row r="33" spans="1:12" ht="12.75">
      <c r="A33" s="33"/>
      <c r="B33" s="81" t="s">
        <v>55</v>
      </c>
      <c r="C33" s="65" t="s">
        <v>16</v>
      </c>
      <c r="D33" s="91">
        <f>$D$14*J22/100</f>
        <v>0.3968</v>
      </c>
      <c r="E33" s="91">
        <f>((($D$14*0.4)+(15*$D$14*$D$16/100))*K22/100)</f>
        <v>0.07326</v>
      </c>
      <c r="F33" s="91">
        <f>$D$14*L22/100</f>
        <v>0.12</v>
      </c>
      <c r="G33" s="97"/>
      <c r="H33" s="95" t="s">
        <v>58</v>
      </c>
      <c r="I33" s="81"/>
      <c r="J33" s="93">
        <v>235</v>
      </c>
      <c r="K33" s="93">
        <v>27</v>
      </c>
      <c r="L33" s="94">
        <v>175</v>
      </c>
    </row>
    <row r="34" spans="1:12" ht="12.75">
      <c r="A34" s="33"/>
      <c r="B34" s="81" t="s">
        <v>57</v>
      </c>
      <c r="C34" s="65" t="s">
        <v>16</v>
      </c>
      <c r="D34" s="96">
        <f>$D$18*J23/100</f>
        <v>0.0024</v>
      </c>
      <c r="E34" s="96">
        <f>$D$18*K23/100</f>
        <v>0.0013999999999999998</v>
      </c>
      <c r="F34" s="96">
        <f>$D$18*L23/100</f>
        <v>0.0004000000000000001</v>
      </c>
      <c r="G34" s="97"/>
      <c r="H34" s="95" t="s">
        <v>60</v>
      </c>
      <c r="I34" s="81"/>
      <c r="J34" s="93">
        <v>192</v>
      </c>
      <c r="K34" s="93">
        <v>39</v>
      </c>
      <c r="L34" s="94">
        <v>150</v>
      </c>
    </row>
    <row r="35" spans="1:12" ht="12.75">
      <c r="A35" s="33"/>
      <c r="B35" s="81" t="s">
        <v>59</v>
      </c>
      <c r="C35" s="65" t="s">
        <v>16</v>
      </c>
      <c r="D35" s="96">
        <f>J24/100*$D$20*$D$21/365/$D$10</f>
        <v>0.1780400421496312</v>
      </c>
      <c r="E35" s="96">
        <f>K24/100*$D$20*$D$21/365/$D$10</f>
        <v>0.001679241306638567</v>
      </c>
      <c r="F35" s="96">
        <f>L24/100*$D$20*$D$21/365/$D$10</f>
        <v>0.0004451001053740781</v>
      </c>
      <c r="G35" s="99"/>
      <c r="H35" s="95" t="s">
        <v>62</v>
      </c>
      <c r="I35" s="81"/>
      <c r="J35" s="93">
        <v>60</v>
      </c>
      <c r="K35" s="93">
        <v>20</v>
      </c>
      <c r="L35" s="94">
        <v>60</v>
      </c>
    </row>
    <row r="36" spans="1:12" ht="12.75">
      <c r="A36" s="33"/>
      <c r="B36" s="81" t="s">
        <v>61</v>
      </c>
      <c r="C36" s="65" t="s">
        <v>16</v>
      </c>
      <c r="D36" s="98">
        <f>D32-D33-D34-D35</f>
        <v>0.6467599578503688</v>
      </c>
      <c r="E36" s="98">
        <f>E32-E33-E34-E35</f>
        <v>0.10366075869336142</v>
      </c>
      <c r="F36" s="98">
        <f>F32-F33-F34-F35</f>
        <v>0.32915489989462593</v>
      </c>
      <c r="G36" s="104"/>
      <c r="H36" s="95" t="s">
        <v>65</v>
      </c>
      <c r="I36" s="81"/>
      <c r="J36" s="93">
        <v>150</v>
      </c>
      <c r="K36" s="93">
        <v>35</v>
      </c>
      <c r="L36" s="94">
        <v>57</v>
      </c>
    </row>
    <row r="37" spans="1:12" ht="12.75">
      <c r="A37" s="100"/>
      <c r="B37" s="101" t="s">
        <v>63</v>
      </c>
      <c r="C37" s="102" t="s">
        <v>64</v>
      </c>
      <c r="D37" s="103">
        <f>$D$10*D36*365</f>
        <v>23606.738461538458</v>
      </c>
      <c r="E37" s="103">
        <f>$D$10*E36*365</f>
        <v>3783.6176923076914</v>
      </c>
      <c r="F37" s="103">
        <f>$D$10*F36*365</f>
        <v>12014.153846153846</v>
      </c>
      <c r="G37" s="81"/>
      <c r="H37" s="95" t="s">
        <v>67</v>
      </c>
      <c r="I37" s="81"/>
      <c r="J37" s="93">
        <v>80</v>
      </c>
      <c r="K37" s="93">
        <v>30</v>
      </c>
      <c r="L37" s="94">
        <v>110</v>
      </c>
    </row>
    <row r="38" spans="1:12" ht="13.5">
      <c r="A38" s="23" t="s">
        <v>66</v>
      </c>
      <c r="B38" s="81"/>
      <c r="C38" s="64" t="s">
        <v>6</v>
      </c>
      <c r="D38" s="105"/>
      <c r="E38" s="81"/>
      <c r="F38" s="81"/>
      <c r="G38" s="81"/>
      <c r="H38" s="95" t="s">
        <v>69</v>
      </c>
      <c r="I38" s="81"/>
      <c r="J38" s="93">
        <v>180</v>
      </c>
      <c r="K38" s="93">
        <v>40</v>
      </c>
      <c r="L38" s="94">
        <v>180</v>
      </c>
    </row>
    <row r="39" spans="1:12" ht="12.75">
      <c r="A39" s="33"/>
      <c r="B39" s="34" t="s">
        <v>68</v>
      </c>
      <c r="C39" s="65" t="s">
        <v>16</v>
      </c>
      <c r="D39" s="105">
        <f>D11</f>
        <v>45</v>
      </c>
      <c r="E39" s="81"/>
      <c r="F39" s="81"/>
      <c r="G39" s="81"/>
      <c r="H39" s="95" t="s">
        <v>72</v>
      </c>
      <c r="I39" s="90"/>
      <c r="J39" s="95">
        <v>200</v>
      </c>
      <c r="K39" s="95">
        <v>25</v>
      </c>
      <c r="L39" s="106">
        <v>145</v>
      </c>
    </row>
    <row r="40" spans="1:12" ht="12.75">
      <c r="A40" s="33"/>
      <c r="B40" s="34" t="s">
        <v>70</v>
      </c>
      <c r="C40" s="65" t="s">
        <v>71</v>
      </c>
      <c r="D40" s="107">
        <f>D39-(D17/100)*D39</f>
        <v>13.500000000000004</v>
      </c>
      <c r="E40" s="81"/>
      <c r="F40" s="81"/>
      <c r="G40" s="81"/>
      <c r="H40" s="95" t="s">
        <v>74</v>
      </c>
      <c r="I40" s="135"/>
      <c r="J40" s="95">
        <v>499</v>
      </c>
      <c r="K40" s="95">
        <v>100</v>
      </c>
      <c r="L40" s="136" t="s">
        <v>75</v>
      </c>
    </row>
    <row r="41" spans="1:14" ht="12.75">
      <c r="A41" s="33"/>
      <c r="B41" s="34" t="s">
        <v>73</v>
      </c>
      <c r="C41" s="65" t="s">
        <v>71</v>
      </c>
      <c r="D41" s="107">
        <f>0.05*D39</f>
        <v>2.25</v>
      </c>
      <c r="E41" s="81"/>
      <c r="F41" s="81"/>
      <c r="G41" s="81"/>
      <c r="H41" s="129" t="s">
        <v>17</v>
      </c>
      <c r="I41" s="137"/>
      <c r="J41" s="130">
        <v>204</v>
      </c>
      <c r="K41" s="131">
        <v>41</v>
      </c>
      <c r="L41" s="131">
        <v>150</v>
      </c>
      <c r="M41"/>
      <c r="N41"/>
    </row>
    <row r="42" spans="1:14" ht="12.75">
      <c r="A42" s="33"/>
      <c r="B42" s="34" t="s">
        <v>76</v>
      </c>
      <c r="C42" s="65" t="s">
        <v>71</v>
      </c>
      <c r="D42" s="107">
        <f>D40+D41</f>
        <v>15.750000000000004</v>
      </c>
      <c r="E42" s="81"/>
      <c r="F42" s="81"/>
      <c r="G42" s="81"/>
      <c r="H42" s="129" t="s">
        <v>91</v>
      </c>
      <c r="I42" s="137"/>
      <c r="J42" s="130">
        <v>177</v>
      </c>
      <c r="K42" s="131">
        <v>17</v>
      </c>
      <c r="L42" s="131">
        <v>66</v>
      </c>
      <c r="M42"/>
      <c r="N42"/>
    </row>
    <row r="43" spans="1:14" ht="12.75">
      <c r="A43" s="33"/>
      <c r="B43" s="34" t="s">
        <v>77</v>
      </c>
      <c r="C43" s="65" t="s">
        <v>25</v>
      </c>
      <c r="D43" s="105">
        <f>D42/D39*100</f>
        <v>35.00000000000001</v>
      </c>
      <c r="E43" s="81"/>
      <c r="F43" s="81"/>
      <c r="G43" s="157"/>
      <c r="H43" s="155" t="s">
        <v>92</v>
      </c>
      <c r="I43" s="154"/>
      <c r="J43" s="156">
        <v>70</v>
      </c>
      <c r="K43" s="156">
        <v>25</v>
      </c>
      <c r="L43" s="156">
        <v>80</v>
      </c>
      <c r="M43"/>
      <c r="N43"/>
    </row>
    <row r="44" spans="1:14" ht="12.75">
      <c r="A44" s="33"/>
      <c r="B44" s="34" t="s">
        <v>78</v>
      </c>
      <c r="C44" s="65" t="s">
        <v>64</v>
      </c>
      <c r="D44" s="105">
        <f>D10*D42*365</f>
        <v>574875.0000000001</v>
      </c>
      <c r="E44" s="81"/>
      <c r="F44" s="81"/>
      <c r="G44" s="81"/>
      <c r="H44" s="129" t="s">
        <v>21</v>
      </c>
      <c r="I44" s="137"/>
      <c r="J44" s="130">
        <v>345</v>
      </c>
      <c r="K44" s="131">
        <v>35</v>
      </c>
      <c r="L44" s="131">
        <v>200</v>
      </c>
      <c r="M44"/>
      <c r="N44"/>
    </row>
    <row r="45" spans="1:14" ht="12.75">
      <c r="A45" s="33"/>
      <c r="B45" s="34" t="s">
        <v>79</v>
      </c>
      <c r="C45" s="65" t="s">
        <v>64</v>
      </c>
      <c r="D45" s="105">
        <f>D44*0.83</f>
        <v>477146.25000000006</v>
      </c>
      <c r="E45" s="81"/>
      <c r="F45" s="81"/>
      <c r="G45" s="81"/>
      <c r="H45" s="129" t="s">
        <v>23</v>
      </c>
      <c r="I45" s="137"/>
      <c r="J45" s="130">
        <v>235</v>
      </c>
      <c r="K45" s="131">
        <v>90</v>
      </c>
      <c r="L45" s="131">
        <v>185</v>
      </c>
      <c r="M45"/>
      <c r="N45"/>
    </row>
    <row r="46" spans="1:12" ht="13.5" thickBot="1">
      <c r="A46" s="61"/>
      <c r="B46" s="62" t="s">
        <v>80</v>
      </c>
      <c r="C46" s="72" t="s">
        <v>64</v>
      </c>
      <c r="D46" s="108">
        <f>D44/0.14</f>
        <v>4106250.0000000005</v>
      </c>
      <c r="E46" s="81"/>
      <c r="F46" s="81"/>
      <c r="G46" s="34"/>
      <c r="H46" s="132" t="s">
        <v>26</v>
      </c>
      <c r="I46" s="138"/>
      <c r="J46" s="133">
        <v>100</v>
      </c>
      <c r="K46" s="134">
        <v>25</v>
      </c>
      <c r="L46" s="134">
        <v>100</v>
      </c>
    </row>
    <row r="47" spans="1:7" ht="14.25" thickBot="1" thickTop="1">
      <c r="A47" s="62"/>
      <c r="B47" s="62"/>
      <c r="C47" s="109"/>
      <c r="D47" s="110"/>
      <c r="E47" s="62"/>
      <c r="F47" s="62"/>
      <c r="G47" s="89"/>
    </row>
    <row r="48" spans="1:10" ht="14.25" thickTop="1">
      <c r="A48" s="23" t="s">
        <v>81</v>
      </c>
      <c r="B48" s="81"/>
      <c r="C48" s="64" t="s">
        <v>6</v>
      </c>
      <c r="D48" s="144" t="str">
        <f>J10</f>
        <v>nitrogen</v>
      </c>
      <c r="E48" s="144" t="str">
        <f>K10</f>
        <v>phosphorus</v>
      </c>
      <c r="F48" s="144" t="str">
        <f>L10</f>
        <v>potassium</v>
      </c>
      <c r="G48" s="111"/>
      <c r="H48" s="89"/>
      <c r="I48" s="81"/>
      <c r="J48" s="81"/>
    </row>
    <row r="49" spans="1:10" ht="12.75">
      <c r="A49" s="33"/>
      <c r="B49" s="34" t="s">
        <v>82</v>
      </c>
      <c r="C49" s="65" t="s">
        <v>25</v>
      </c>
      <c r="D49" s="145">
        <v>65</v>
      </c>
      <c r="E49" s="145">
        <v>100</v>
      </c>
      <c r="F49" s="145">
        <v>75</v>
      </c>
      <c r="G49" s="112"/>
      <c r="H49" s="104"/>
      <c r="I49" s="81"/>
      <c r="J49" s="81"/>
    </row>
    <row r="50" spans="1:10" ht="13.5">
      <c r="A50" s="27" t="s">
        <v>83</v>
      </c>
      <c r="B50" s="81"/>
      <c r="C50" s="65"/>
      <c r="D50" s="146"/>
      <c r="E50" s="147"/>
      <c r="F50" s="147"/>
      <c r="G50" s="104"/>
      <c r="H50" s="112"/>
      <c r="I50" s="81"/>
      <c r="J50" s="81"/>
    </row>
    <row r="51" spans="1:10" ht="12.75">
      <c r="A51" s="33"/>
      <c r="B51" s="81" t="str">
        <f>F11</f>
        <v>Corn silage</v>
      </c>
      <c r="C51" s="65" t="s">
        <v>84</v>
      </c>
      <c r="D51" s="146">
        <f>J11+SUM(J$17:J$19)</f>
        <v>290</v>
      </c>
      <c r="E51" s="148">
        <f>K11+SUM(K17:K19)</f>
        <v>84</v>
      </c>
      <c r="F51" s="148">
        <f>L11+SUM(L17:L19)</f>
        <v>156</v>
      </c>
      <c r="G51" s="112"/>
      <c r="H51" s="104"/>
      <c r="I51" s="81"/>
      <c r="J51" s="81"/>
    </row>
    <row r="52" spans="1:10" ht="12.75">
      <c r="A52" s="33"/>
      <c r="B52" s="81" t="str">
        <f>F12</f>
        <v>Alfalfa silage</v>
      </c>
      <c r="C52" s="65" t="s">
        <v>84</v>
      </c>
      <c r="D52" s="146">
        <f>J12+SUM(J$17:J$19)</f>
        <v>270</v>
      </c>
      <c r="E52" s="147">
        <f>K12+SUM(K17:K19)</f>
        <v>44</v>
      </c>
      <c r="F52" s="147">
        <v>76</v>
      </c>
      <c r="G52" s="104"/>
      <c r="H52" s="112"/>
      <c r="I52" s="81"/>
      <c r="J52" s="81"/>
    </row>
    <row r="53" spans="1:10" ht="12.75">
      <c r="A53" s="33"/>
      <c r="B53" s="81" t="str">
        <f>F13</f>
        <v>Pasture</v>
      </c>
      <c r="C53" s="65" t="s">
        <v>84</v>
      </c>
      <c r="D53" s="146">
        <f>J13+SUM(J$17:J$19)</f>
        <v>160</v>
      </c>
      <c r="E53" s="148">
        <f aca="true" t="shared" si="0" ref="E53:F55">K13+SUM(K$17:K$19)</f>
        <v>29</v>
      </c>
      <c r="F53" s="148">
        <f t="shared" si="0"/>
        <v>86</v>
      </c>
      <c r="G53" s="104"/>
      <c r="H53" s="104"/>
      <c r="I53" s="81"/>
      <c r="J53" s="81"/>
    </row>
    <row r="54" spans="1:10" ht="12.75">
      <c r="A54" s="33"/>
      <c r="B54" s="81" t="str">
        <f>F14</f>
        <v>Orchardgrass hay</v>
      </c>
      <c r="C54" s="65" t="s">
        <v>84</v>
      </c>
      <c r="D54" s="146">
        <f>J14+SUM(J$17:J$19)</f>
        <v>390</v>
      </c>
      <c r="E54" s="148">
        <f t="shared" si="0"/>
        <v>104</v>
      </c>
      <c r="F54" s="148">
        <f t="shared" si="0"/>
        <v>116</v>
      </c>
      <c r="G54" s="104"/>
      <c r="H54" s="104"/>
      <c r="I54" s="81"/>
      <c r="J54" s="81"/>
    </row>
    <row r="55" spans="1:10" ht="12.75">
      <c r="A55" s="100"/>
      <c r="B55" s="101" t="str">
        <f>F15</f>
        <v>Small grain silage</v>
      </c>
      <c r="C55" s="102" t="s">
        <v>84</v>
      </c>
      <c r="D55" s="149">
        <f>J15+SUM(J$17:J$19)</f>
        <v>267</v>
      </c>
      <c r="E55" s="150">
        <f t="shared" si="0"/>
        <v>21</v>
      </c>
      <c r="F55" s="150">
        <f t="shared" si="0"/>
        <v>72</v>
      </c>
      <c r="G55" s="89"/>
      <c r="H55" s="104"/>
      <c r="I55" s="81"/>
      <c r="J55" s="81"/>
    </row>
    <row r="56" spans="1:10" ht="13.5">
      <c r="A56" s="27" t="s">
        <v>85</v>
      </c>
      <c r="B56" s="81"/>
      <c r="C56" s="64" t="s">
        <v>6</v>
      </c>
      <c r="D56" s="144" t="s">
        <v>86</v>
      </c>
      <c r="E56" s="151" t="s">
        <v>87</v>
      </c>
      <c r="F56" s="151" t="s">
        <v>88</v>
      </c>
      <c r="G56" s="113"/>
      <c r="H56" s="89"/>
      <c r="I56" s="81"/>
      <c r="J56" s="81"/>
    </row>
    <row r="57" spans="1:10" ht="12.75">
      <c r="A57" s="33"/>
      <c r="B57" s="81" t="str">
        <f>F11</f>
        <v>Corn silage</v>
      </c>
      <c r="C57" s="65" t="s">
        <v>89</v>
      </c>
      <c r="D57" s="152">
        <f aca="true" t="shared" si="1" ref="D57:F61">(D$37*D$49/100)*($I11/100)/D51</f>
        <v>26.45582758620689</v>
      </c>
      <c r="E57" s="152">
        <f t="shared" si="1"/>
        <v>22.521533882783878</v>
      </c>
      <c r="F57" s="152">
        <f t="shared" si="1"/>
        <v>28.880177514792894</v>
      </c>
      <c r="G57" s="113"/>
      <c r="H57" s="113"/>
      <c r="I57" s="81"/>
      <c r="J57" s="81"/>
    </row>
    <row r="58" spans="1:10" ht="12.75">
      <c r="A58" s="33"/>
      <c r="B58" s="81" t="str">
        <f>F12</f>
        <v>Alfalfa silage</v>
      </c>
      <c r="C58" s="65" t="s">
        <v>89</v>
      </c>
      <c r="D58" s="152">
        <f t="shared" si="1"/>
        <v>14.207759259259257</v>
      </c>
      <c r="E58" s="152">
        <f t="shared" si="1"/>
        <v>21.497827797202792</v>
      </c>
      <c r="F58" s="152">
        <f t="shared" si="1"/>
        <v>29.640182186234814</v>
      </c>
      <c r="G58" s="113"/>
      <c r="H58" s="113"/>
      <c r="I58" s="81"/>
      <c r="J58" s="81"/>
    </row>
    <row r="59" spans="1:10" ht="12.75">
      <c r="A59" s="33"/>
      <c r="B59" s="81" t="str">
        <f>F13</f>
        <v>Pasture</v>
      </c>
      <c r="C59" s="65" t="s">
        <v>89</v>
      </c>
      <c r="D59" s="152">
        <f t="shared" si="1"/>
        <v>0</v>
      </c>
      <c r="E59" s="152">
        <f t="shared" si="1"/>
        <v>0</v>
      </c>
      <c r="F59" s="152">
        <f t="shared" si="1"/>
        <v>0</v>
      </c>
      <c r="G59" s="113"/>
      <c r="H59" s="113"/>
      <c r="I59" s="81"/>
      <c r="J59" s="81"/>
    </row>
    <row r="60" spans="1:10" ht="12.75">
      <c r="A60" s="33"/>
      <c r="B60" s="81" t="str">
        <f>F14</f>
        <v>Orchardgrass hay</v>
      </c>
      <c r="C60" s="65" t="s">
        <v>89</v>
      </c>
      <c r="D60" s="152">
        <f t="shared" si="1"/>
        <v>0</v>
      </c>
      <c r="E60" s="152">
        <f t="shared" si="1"/>
        <v>0</v>
      </c>
      <c r="F60" s="152">
        <f t="shared" si="1"/>
        <v>0</v>
      </c>
      <c r="G60" s="113"/>
      <c r="H60" s="113"/>
      <c r="I60" s="81"/>
      <c r="J60" s="81"/>
    </row>
    <row r="61" spans="1:12" s="119" customFormat="1" ht="13.5">
      <c r="A61" s="33"/>
      <c r="B61" s="34" t="str">
        <f>F15</f>
        <v>Small grain silage</v>
      </c>
      <c r="C61" s="114" t="s">
        <v>89</v>
      </c>
      <c r="D61" s="153">
        <f t="shared" si="1"/>
        <v>14.367397003745316</v>
      </c>
      <c r="E61" s="153">
        <f t="shared" si="1"/>
        <v>45.043067765567756</v>
      </c>
      <c r="F61" s="153">
        <f t="shared" si="1"/>
        <v>31.286858974358967</v>
      </c>
      <c r="G61" s="118"/>
      <c r="H61" s="113"/>
      <c r="I61" s="81"/>
      <c r="J61" s="81"/>
      <c r="K61" s="4"/>
      <c r="L61" s="4"/>
    </row>
    <row r="62" spans="1:12" ht="14.25" thickBot="1">
      <c r="A62" s="115"/>
      <c r="B62" s="116" t="s">
        <v>90</v>
      </c>
      <c r="C62" s="117" t="s">
        <v>89</v>
      </c>
      <c r="D62" s="161">
        <f>SUM(D57:D61)</f>
        <v>55.03098384921147</v>
      </c>
      <c r="E62" s="161">
        <f>SUM(E57:E61)</f>
        <v>89.06242944555443</v>
      </c>
      <c r="F62" s="161">
        <f>SUM(F57:F61)</f>
        <v>89.80721867538668</v>
      </c>
      <c r="G62" s="80"/>
      <c r="H62" s="118"/>
      <c r="I62" s="121"/>
      <c r="J62" s="121"/>
      <c r="K62" s="119"/>
      <c r="L62" s="119"/>
    </row>
    <row r="63" spans="1:10" ht="15.75" thickTop="1">
      <c r="A63" s="81"/>
      <c r="B63" s="75"/>
      <c r="C63" s="80"/>
      <c r="D63" s="120"/>
      <c r="E63" s="80"/>
      <c r="F63" s="80"/>
      <c r="H63" s="80"/>
      <c r="I63" s="81"/>
      <c r="J63" s="81"/>
    </row>
    <row r="64" ht="15">
      <c r="B64" s="122"/>
    </row>
  </sheetData>
  <sheetProtection password="CD9E" sheet="1" objects="1" scenarios="1"/>
  <printOptions/>
  <pageMargins left="0.5" right="0.5" top="1" bottom="0.5" header="0.5" footer="0.5"/>
  <pageSetup fitToHeight="1" fitToWidth="1" orientation="portrait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Laura</cp:lastModifiedBy>
  <cp:lastPrinted>1999-10-08T14:37:35Z</cp:lastPrinted>
  <dcterms:created xsi:type="dcterms:W3CDTF">2017-03-09T22:04:12Z</dcterms:created>
  <dcterms:modified xsi:type="dcterms:W3CDTF">2017-03-09T22:04:12Z</dcterms:modified>
  <cp:category/>
  <cp:version/>
  <cp:contentType/>
  <cp:contentStatus/>
</cp:coreProperties>
</file>