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048" tabRatio="599" activeTab="1"/>
  </bookViews>
  <sheets>
    <sheet name="Feeds" sheetId="1" r:id="rId1"/>
    <sheet name="Feed Value" sheetId="2" r:id="rId2"/>
  </sheets>
  <definedNames>
    <definedName name="Feed">'Feeds'!$A$4:$BU$281</definedName>
    <definedName name="HTML_CodePage" hidden="1">1252</definedName>
    <definedName name="HTML_Control" hidden="1">{"'Sheet3'!$A$6:$F$31"}</definedName>
    <definedName name="HTML_Description" hidden="1">"Relative feed values were based on corn ($2.50/bu) and 48% soybean meal ($175/T)"</definedName>
    <definedName name="HTML_Email" hidden="1">""</definedName>
    <definedName name="HTML_Header" hidden="1">"Relative Feed Value"</definedName>
    <definedName name="HTML_LastUpdate" hidden="1">"12/3/99"</definedName>
    <definedName name="HTML_LineAfter" hidden="1">FALSE</definedName>
    <definedName name="HTML_LineBefore" hidden="1">FALSE</definedName>
    <definedName name="HTML_Name" hidden="1">"Patrick D. French"</definedName>
    <definedName name="HTML_OBDlg2" hidden="1">TRUE</definedName>
    <definedName name="HTML_OBDlg4" hidden="1">TRUE</definedName>
    <definedName name="HTML_OS" hidden="1">0</definedName>
    <definedName name="HTML_PathFile" hidden="1">"C:\1 - Pat's Files\ANS439\Home Page\feedval.htm"</definedName>
    <definedName name="HTML_Title" hidden="1">"Feed Value"</definedName>
  </definedNames>
  <calcPr fullCalcOnLoad="1"/>
</workbook>
</file>

<file path=xl/sharedStrings.xml><?xml version="1.0" encoding="utf-8"?>
<sst xmlns="http://schemas.openxmlformats.org/spreadsheetml/2006/main" count="728" uniqueCount="343">
  <si>
    <t xml:space="preserve"> CP</t>
  </si>
  <si>
    <t>Sol CP</t>
  </si>
  <si>
    <t>RDP</t>
  </si>
  <si>
    <t>RUP</t>
  </si>
  <si>
    <t>ADF</t>
  </si>
  <si>
    <t>NDF</t>
  </si>
  <si>
    <t>Lignin</t>
  </si>
  <si>
    <t>Starch</t>
  </si>
  <si>
    <t>Met</t>
  </si>
  <si>
    <t>Lys</t>
  </si>
  <si>
    <t>Arg</t>
  </si>
  <si>
    <t>Thr</t>
  </si>
  <si>
    <t>Leu</t>
  </si>
  <si>
    <t>Ile</t>
  </si>
  <si>
    <t>Val</t>
  </si>
  <si>
    <t>His</t>
  </si>
  <si>
    <t>Phe</t>
  </si>
  <si>
    <t>Trp</t>
  </si>
  <si>
    <t>Ca</t>
  </si>
  <si>
    <t>P</t>
  </si>
  <si>
    <t>Mg</t>
  </si>
  <si>
    <t>K</t>
  </si>
  <si>
    <t>S</t>
  </si>
  <si>
    <t>Na</t>
  </si>
  <si>
    <t>Cl</t>
  </si>
  <si>
    <t>Fe</t>
  </si>
  <si>
    <t>Zn</t>
  </si>
  <si>
    <t>Cu</t>
  </si>
  <si>
    <t>Mn</t>
  </si>
  <si>
    <t>Se</t>
  </si>
  <si>
    <t>Co</t>
  </si>
  <si>
    <t>I</t>
  </si>
  <si>
    <t>A</t>
  </si>
  <si>
    <t>D</t>
  </si>
  <si>
    <t>E</t>
  </si>
  <si>
    <t>Fat</t>
  </si>
  <si>
    <t>Number</t>
  </si>
  <si>
    <t>Feed</t>
  </si>
  <si>
    <t>Type</t>
  </si>
  <si>
    <t>% DM</t>
  </si>
  <si>
    <t>Mcal/kg</t>
  </si>
  <si>
    <t>% CP</t>
  </si>
  <si>
    <t>% NDF</t>
  </si>
  <si>
    <t>eNDF</t>
  </si>
  <si>
    <t>Ash</t>
  </si>
  <si>
    <t>mg/kg DM</t>
  </si>
  <si>
    <t>C</t>
  </si>
  <si>
    <t>Ammonium Chloride</t>
  </si>
  <si>
    <t>M</t>
  </si>
  <si>
    <t>Ammonium Sulfate</t>
  </si>
  <si>
    <t>Alimet</t>
  </si>
  <si>
    <t>Blood Meal</t>
  </si>
  <si>
    <t>Feather Meal</t>
  </si>
  <si>
    <t>Mepron</t>
  </si>
  <si>
    <t>Advantage Silver</t>
  </si>
  <si>
    <t>Ren Plus</t>
  </si>
  <si>
    <t>Prolak</t>
  </si>
  <si>
    <t>Sea Lac</t>
  </si>
  <si>
    <t>Smartamine M</t>
  </si>
  <si>
    <t>Fish Meal</t>
  </si>
  <si>
    <t>Meat Meal</t>
  </si>
  <si>
    <t>Smartamine ML</t>
  </si>
  <si>
    <t>Soy Pass</t>
  </si>
  <si>
    <t>Meatbone Meal</t>
  </si>
  <si>
    <t>Biochlor</t>
  </si>
  <si>
    <t>Fermenten</t>
  </si>
  <si>
    <t>Soy Plus</t>
  </si>
  <si>
    <t>Canola Meal</t>
  </si>
  <si>
    <t>Lupins</t>
  </si>
  <si>
    <t>F</t>
  </si>
  <si>
    <t>Malt Sprouts</t>
  </si>
  <si>
    <t>Alfalfa Cubes</t>
  </si>
  <si>
    <t>Alfalfa Meal</t>
  </si>
  <si>
    <t>Wheat Middlings</t>
  </si>
  <si>
    <t>Alfalfa Pellets</t>
  </si>
  <si>
    <t>Rye Grain</t>
  </si>
  <si>
    <t>Soybean Hulls</t>
  </si>
  <si>
    <t>Ricemill Feed</t>
  </si>
  <si>
    <t>Beet Pulp</t>
  </si>
  <si>
    <t>Citrus Pulp</t>
  </si>
  <si>
    <t>Oat Hay</t>
  </si>
  <si>
    <t>Potatoes</t>
  </si>
  <si>
    <t>Molasses Beet</t>
  </si>
  <si>
    <t>Molasses Cane</t>
  </si>
  <si>
    <t>Almond Hulls</t>
  </si>
  <si>
    <t>Apple Pomace</t>
  </si>
  <si>
    <t>Oat Straw</t>
  </si>
  <si>
    <t>Wheat Straw</t>
  </si>
  <si>
    <t>Tallow</t>
  </si>
  <si>
    <t>Energy Booster</t>
  </si>
  <si>
    <t>Ener GII</t>
  </si>
  <si>
    <t>Megalac</t>
  </si>
  <si>
    <t>Bicarbonate Sodium</t>
  </si>
  <si>
    <t>Biophos</t>
  </si>
  <si>
    <t>Bone Charcoal</t>
  </si>
  <si>
    <t>Bone Meal Steamed</t>
  </si>
  <si>
    <t>Calcium Carbonate</t>
  </si>
  <si>
    <t>Calcium Sulfate</t>
  </si>
  <si>
    <t>Cobalt Carbonate</t>
  </si>
  <si>
    <t>Copper Sulfate</t>
  </si>
  <si>
    <t>Dicalcium Phosphate</t>
  </si>
  <si>
    <t>Dynamate</t>
  </si>
  <si>
    <t>Edta</t>
  </si>
  <si>
    <t>Iron Sulfate</t>
  </si>
  <si>
    <t>Limestone Ground</t>
  </si>
  <si>
    <t>Limestone Magnesium</t>
  </si>
  <si>
    <t>Magnesium Carbonate</t>
  </si>
  <si>
    <t>Magnesium Chloride</t>
  </si>
  <si>
    <t>Magnesium Sulfate</t>
  </si>
  <si>
    <t>Magox</t>
  </si>
  <si>
    <t>Manganese Carbonate</t>
  </si>
  <si>
    <t>Manganese Oxide</t>
  </si>
  <si>
    <t>Oystershell Ground</t>
  </si>
  <si>
    <t>Phosphate Defluorinate</t>
  </si>
  <si>
    <t>Phosphate Rock</t>
  </si>
  <si>
    <t>Phosphate RockSoft</t>
  </si>
  <si>
    <t>Phosphoric Acid</t>
  </si>
  <si>
    <t>Potassium Bicarbonate</t>
  </si>
  <si>
    <t>Potassium Carbonate</t>
  </si>
  <si>
    <t>Potassium Chloride</t>
  </si>
  <si>
    <t>Potassium Iodide</t>
  </si>
  <si>
    <t>Potassium Sulfate</t>
  </si>
  <si>
    <t>Salt</t>
  </si>
  <si>
    <t>Sodium Bicarbonate</t>
  </si>
  <si>
    <t>Sodium Selenite</t>
  </si>
  <si>
    <t>Zinc Oxide</t>
  </si>
  <si>
    <t>Zinc Sulfate</t>
  </si>
  <si>
    <t>Alfalfa Hay, late vegetative</t>
  </si>
  <si>
    <t>Alfalfa Hay, early vegetative</t>
  </si>
  <si>
    <t>Alfalfa Silage, late vegetative</t>
  </si>
  <si>
    <t>Alfalfa Silage, early vegetative</t>
  </si>
  <si>
    <t>Bermuda Hay, mature</t>
  </si>
  <si>
    <t>Bermuda Hay, late vegetative</t>
  </si>
  <si>
    <t>Bermuda Hay, early vegetative</t>
  </si>
  <si>
    <t>Bermuda Silage, mature</t>
  </si>
  <si>
    <t>Bermuda Silage, late vegetative</t>
  </si>
  <si>
    <t>Bermuda Silage, early vegetative</t>
  </si>
  <si>
    <t>Brome Hay, mature</t>
  </si>
  <si>
    <t>Brome Hay, late vegetative</t>
  </si>
  <si>
    <t>Brome Hay, early vegetative</t>
  </si>
  <si>
    <t>Corn Silage, 30% grain coarse</t>
  </si>
  <si>
    <t>Corn Stalks, grazing</t>
  </si>
  <si>
    <t>Cottonseed Hulls</t>
  </si>
  <si>
    <t>Corn Silage, 30% grain fine</t>
  </si>
  <si>
    <t>Corn Silage, 30% grain med</t>
  </si>
  <si>
    <t>Corn Silage, 30% grain med+NPN</t>
  </si>
  <si>
    <t>Corn Silage, 40% grain coarse</t>
  </si>
  <si>
    <t>Corn Silage, 40% grain fine</t>
  </si>
  <si>
    <t>Corn Silage, 40% grain med</t>
  </si>
  <si>
    <t>Corn Silage, 40% grain med+NPN</t>
  </si>
  <si>
    <t>Corn Silage, 50% grain coarse</t>
  </si>
  <si>
    <t>Corn Silage, 50% grain fine</t>
  </si>
  <si>
    <t>Corn Silage, 50% grain med</t>
  </si>
  <si>
    <t>Corn Silage, 50% grain med+NPN</t>
  </si>
  <si>
    <t>Grass Pasture, early vegetative</t>
  </si>
  <si>
    <t>Grass Silage, early vegetative</t>
  </si>
  <si>
    <t>Grass Hay, early vegetative</t>
  </si>
  <si>
    <t>Legume Pasture, early vegetative</t>
  </si>
  <si>
    <t>Mixed Hay, early vegetative</t>
  </si>
  <si>
    <t>Mixed Pasture, early vegetative</t>
  </si>
  <si>
    <t>Mixed Silage, early vegetative</t>
  </si>
  <si>
    <t>Mixed Silage, late vegetative</t>
  </si>
  <si>
    <t>Mixed Pasture, late vegetative</t>
  </si>
  <si>
    <t>Mixed Hay, late vegetative</t>
  </si>
  <si>
    <t>Legume Pasture, late vegetative</t>
  </si>
  <si>
    <t>Grass Hay, late vegetative</t>
  </si>
  <si>
    <t>Grass Silage, late vegetative</t>
  </si>
  <si>
    <t>Grass Pasture, late vegetative</t>
  </si>
  <si>
    <t>Grass Pastue, mature</t>
  </si>
  <si>
    <t>Grass Silage, mature</t>
  </si>
  <si>
    <t>Grass Hay, mature</t>
  </si>
  <si>
    <t>Mixed Hay, mature</t>
  </si>
  <si>
    <t>Mixed Silage, mature</t>
  </si>
  <si>
    <t>Orchardgrass Hay, late vegetative</t>
  </si>
  <si>
    <t>Orchardgrass Hay, early vegetative</t>
  </si>
  <si>
    <t>Pangola Hay</t>
  </si>
  <si>
    <t>Red Canary Hay</t>
  </si>
  <si>
    <t>Rye Hay</t>
  </si>
  <si>
    <t>Rye Silage</t>
  </si>
  <si>
    <t>Sorghum Silage</t>
  </si>
  <si>
    <t>Sorghum Sudan Hay</t>
  </si>
  <si>
    <t>Sorghum Sudan Pasture</t>
  </si>
  <si>
    <t>Sorghum Sudan Silage</t>
  </si>
  <si>
    <t>Timothy Hay, early vegetative</t>
  </si>
  <si>
    <t>Timothy Hay, late vegetative</t>
  </si>
  <si>
    <t>Timothy Hay, mature</t>
  </si>
  <si>
    <t>Wheat Hay</t>
  </si>
  <si>
    <t>Wheat Silage Dough</t>
  </si>
  <si>
    <t>Barley Grain Heavy</t>
  </si>
  <si>
    <t>Barley Grain Light</t>
  </si>
  <si>
    <t>Brewers Grain Wet</t>
  </si>
  <si>
    <t>Corn Hominy</t>
  </si>
  <si>
    <t>Corn Distillers Solubles</t>
  </si>
  <si>
    <t>Brewers Grain</t>
  </si>
  <si>
    <t>Corn Gluten Feed</t>
  </si>
  <si>
    <t>Corn Gluten Meal</t>
  </si>
  <si>
    <t>Corn Ear, coarse</t>
  </si>
  <si>
    <t>Corn Ear, fine</t>
  </si>
  <si>
    <t>Corn Ear, med</t>
  </si>
  <si>
    <t>Corn Ear, high moisture</t>
  </si>
  <si>
    <t>Corn Grain, coarse</t>
  </si>
  <si>
    <t>Corn Grain, cracked</t>
  </si>
  <si>
    <t>Corn Grain, fine</t>
  </si>
  <si>
    <t>Corn Grain, med</t>
  </si>
  <si>
    <t>Corn Grain, 28 lb flake</t>
  </si>
  <si>
    <t>Corn Grain, 38 lb flake</t>
  </si>
  <si>
    <t>Corn Grain, high moisture</t>
  </si>
  <si>
    <t>Corn Grain, 38 lb steam rolled</t>
  </si>
  <si>
    <t>Oat Grain</t>
  </si>
  <si>
    <t>Sorghum Grain, coarse</t>
  </si>
  <si>
    <t>Sorghum Grain, fine</t>
  </si>
  <si>
    <t>Sorghum Grain,  med</t>
  </si>
  <si>
    <t>Sorghum Grain, rolled</t>
  </si>
  <si>
    <t>Sorghum Grain, 22 lb flake</t>
  </si>
  <si>
    <t>Sorghum Grain, 28 lb flake</t>
  </si>
  <si>
    <t>Sorghum Grain, high moisture</t>
  </si>
  <si>
    <t>Wheat Grain</t>
  </si>
  <si>
    <t>Corn Distillers Grain</t>
  </si>
  <si>
    <t>Corn Distillers Grain, wet</t>
  </si>
  <si>
    <t>Cottonseed, delinted</t>
  </si>
  <si>
    <t>Cottonseed</t>
  </si>
  <si>
    <t>Cottonseed Meal</t>
  </si>
  <si>
    <t>Linseed Meal</t>
  </si>
  <si>
    <t>Peanut Meal</t>
  </si>
  <si>
    <t>Soybean Meal, 44%</t>
  </si>
  <si>
    <t>Soybean Whole, extruded</t>
  </si>
  <si>
    <t>Soybean Whole, raw</t>
  </si>
  <si>
    <t>Soybean Whole, roasted</t>
  </si>
  <si>
    <t>Sunflower  Meal</t>
  </si>
  <si>
    <t>Urea</t>
  </si>
  <si>
    <t>Megalac Plus Met</t>
  </si>
  <si>
    <t>Ammonium Phosphate Dibasic</t>
  </si>
  <si>
    <t>Ammonium Phosphate Mono</t>
  </si>
  <si>
    <t>Calcium Chloride Anhydrous</t>
  </si>
  <si>
    <t>Calcium Chloride</t>
  </si>
  <si>
    <t>Calcium Monophosphate</t>
  </si>
  <si>
    <t>Salt Trace Mineral</t>
  </si>
  <si>
    <t>Sodium Sulfate</t>
  </si>
  <si>
    <t>Blank Forage</t>
  </si>
  <si>
    <t>Blank Grain</t>
  </si>
  <si>
    <t>Blank Protein</t>
  </si>
  <si>
    <t>Cattle</t>
  </si>
  <si>
    <t>Sheep</t>
  </si>
  <si>
    <t>Horses</t>
  </si>
  <si>
    <t>ME</t>
  </si>
  <si>
    <t>DE</t>
  </si>
  <si>
    <t>Alfalfa, fresh early vegetative</t>
  </si>
  <si>
    <t>Alfalfa, fresh late vegetative</t>
  </si>
  <si>
    <t>Alfalfa, fresh mature</t>
  </si>
  <si>
    <t>Alfalfa Hay, mature</t>
  </si>
  <si>
    <t>Alfalfa Silage, mature</t>
  </si>
  <si>
    <t>Swine</t>
  </si>
  <si>
    <t>Poultry</t>
  </si>
  <si>
    <t>Kcal/kg</t>
  </si>
  <si>
    <t>Barley Silage</t>
  </si>
  <si>
    <t>Oat Silage</t>
  </si>
  <si>
    <t>Blank Mineral</t>
  </si>
  <si>
    <t>NEL</t>
  </si>
  <si>
    <t>NEM</t>
  </si>
  <si>
    <t>NEG</t>
  </si>
  <si>
    <t>NFC</t>
  </si>
  <si>
    <t>IU/kg</t>
  </si>
  <si>
    <t>mg/kg</t>
  </si>
  <si>
    <t>Biotin</t>
  </si>
  <si>
    <t>Choline</t>
  </si>
  <si>
    <t>Niacin</t>
  </si>
  <si>
    <t>Pantothe</t>
  </si>
  <si>
    <t>Riboflvn</t>
  </si>
  <si>
    <t>B6</t>
  </si>
  <si>
    <t>B12</t>
  </si>
  <si>
    <t>Feed #</t>
  </si>
  <si>
    <t>TDN</t>
  </si>
  <si>
    <t>Mcal/lb</t>
  </si>
  <si>
    <t>Phosphate Mono</t>
  </si>
  <si>
    <t>Dairy Mineral</t>
  </si>
  <si>
    <t>V</t>
  </si>
  <si>
    <t>Thiamine Hydrochloride</t>
  </si>
  <si>
    <t>Thiamine</t>
  </si>
  <si>
    <t>Pyridoxin Hydrochloride</t>
  </si>
  <si>
    <t>Riboflavin</t>
  </si>
  <si>
    <t>Calcium Pantothenate</t>
  </si>
  <si>
    <t>Nicotinic Acid</t>
  </si>
  <si>
    <t>Vitamin A Acetate</t>
  </si>
  <si>
    <t>Vitamin D3</t>
  </si>
  <si>
    <t>Vitamin K</t>
  </si>
  <si>
    <t>Vitamin E</t>
  </si>
  <si>
    <t>Blank Vitamin</t>
  </si>
  <si>
    <t>L-Lysine HCL</t>
  </si>
  <si>
    <t>Folacin</t>
  </si>
  <si>
    <t>Plasma, spray dried</t>
  </si>
  <si>
    <t>Blood Cells, spray dried</t>
  </si>
  <si>
    <t>Whey</t>
  </si>
  <si>
    <t>Whole Milk</t>
  </si>
  <si>
    <t>Milk Replacer</t>
  </si>
  <si>
    <t>Dairy Calf Starter</t>
  </si>
  <si>
    <t>Dairy Calf Grower</t>
  </si>
  <si>
    <t>Soybean Meal, 48%</t>
  </si>
  <si>
    <t>Protein &amp; Mineral</t>
  </si>
  <si>
    <t>Corn/Barley</t>
  </si>
  <si>
    <t>SBM/Distillers</t>
  </si>
  <si>
    <t>Corn</t>
  </si>
  <si>
    <t>$/T AF</t>
  </si>
  <si>
    <t>Value</t>
  </si>
  <si>
    <t>Mkt Price</t>
  </si>
  <si>
    <t>% TDN</t>
  </si>
  <si>
    <t>Buy</t>
  </si>
  <si>
    <t>48% Soybean Meal</t>
  </si>
  <si>
    <t>Native Range/Hay, low protein</t>
  </si>
  <si>
    <t>Native Range/Hay, med protein</t>
  </si>
  <si>
    <t>Native Range/Hay, high protein</t>
  </si>
  <si>
    <t>Meadow Hay/Pasture, low protein</t>
  </si>
  <si>
    <t>Meadow Hay/Pasture, med protein</t>
  </si>
  <si>
    <t>Meadow Hay/Pasture, high protein</t>
  </si>
  <si>
    <t>Beef Mineral</t>
  </si>
  <si>
    <t>L-Threonine</t>
  </si>
  <si>
    <t>L-Tryptophan</t>
  </si>
  <si>
    <t>DL-Methionine</t>
  </si>
  <si>
    <t>Sheep Mineral</t>
  </si>
  <si>
    <t>$/% CP =</t>
  </si>
  <si>
    <t>$/% TDN =</t>
  </si>
  <si>
    <t>Beef Receiving Mineral</t>
  </si>
  <si>
    <t>Beef Finishing Mineral</t>
  </si>
  <si>
    <t>TDN3x</t>
  </si>
  <si>
    <t>DEp</t>
  </si>
  <si>
    <t>MEp</t>
  </si>
  <si>
    <t>ADICP</t>
  </si>
  <si>
    <t>NDICP</t>
  </si>
  <si>
    <t>tdNFC</t>
  </si>
  <si>
    <t>tdCP</t>
  </si>
  <si>
    <t>tdFA</t>
  </si>
  <si>
    <t>tdNDF</t>
  </si>
  <si>
    <t>TDN1x</t>
  </si>
  <si>
    <t>DE1x</t>
  </si>
  <si>
    <t>% NFC</t>
  </si>
  <si>
    <t>NELp</t>
  </si>
  <si>
    <t>NEMp</t>
  </si>
  <si>
    <t>NEGp</t>
  </si>
  <si>
    <t>Dairy Cattle</t>
  </si>
  <si>
    <t>Beef Cattle</t>
  </si>
  <si>
    <t>Growing Cattle</t>
  </si>
  <si>
    <t>Corn Cobs</t>
  </si>
  <si>
    <t>Rice Hulls</t>
  </si>
  <si>
    <t>Peanut Hulls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</si>
</sst>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0.0000000"/>
    <numFmt numFmtId="169" formatCode="0.00000000"/>
    <numFmt numFmtId="170" formatCode="0.000000"/>
    <numFmt numFmtId="171" formatCode="0.0_);\(0.0\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_);\(0\)"/>
    <numFmt numFmtId="177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2" fontId="0" fillId="33" borderId="1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 quotePrefix="1">
      <alignment horizontal="center"/>
      <protection hidden="1"/>
    </xf>
    <xf numFmtId="1" fontId="0" fillId="0" borderId="0" xfId="0" applyNumberFormat="1" applyFont="1" applyAlignment="1" applyProtection="1" quotePrefix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Font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Alignment="1" applyProtection="1" quotePrefix="1">
      <alignment horizontal="center"/>
      <protection hidden="1"/>
    </xf>
    <xf numFmtId="0" fontId="0" fillId="0" borderId="0" xfId="0" applyAlignment="1" applyProtection="1" quotePrefix="1">
      <alignment horizontal="left"/>
      <protection hidden="1"/>
    </xf>
    <xf numFmtId="2" fontId="0" fillId="0" borderId="0" xfId="0" applyNumberFormat="1" applyFont="1" applyFill="1" applyAlignment="1" applyProtection="1">
      <alignment horizontal="center"/>
      <protection hidden="1"/>
    </xf>
    <xf numFmtId="2" fontId="0" fillId="0" borderId="10" xfId="0" applyNumberFormat="1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2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1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10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139"/>
  <sheetViews>
    <sheetView zoomScale="75" zoomScaleNormal="75" zoomScalePageLayoutView="0" workbookViewId="0" topLeftCell="A1">
      <pane xSplit="2" ySplit="3" topLeftCell="C1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65" sqref="B165"/>
    </sheetView>
  </sheetViews>
  <sheetFormatPr defaultColWidth="9.140625" defaultRowHeight="12.75"/>
  <cols>
    <col min="1" max="1" width="9.140625" style="47" customWidth="1"/>
    <col min="2" max="2" width="37.8515625" style="51" bestFit="1" customWidth="1"/>
    <col min="3" max="4" width="9.140625" style="47" customWidth="1"/>
    <col min="5" max="6" width="9.140625" style="50" customWidth="1"/>
    <col min="7" max="7" width="10.28125" style="50" bestFit="1" customWidth="1"/>
    <col min="8" max="9" width="9.140625" style="50" customWidth="1"/>
    <col min="10" max="10" width="9.140625" style="49" customWidth="1"/>
    <col min="11" max="12" width="9.140625" style="50" customWidth="1"/>
    <col min="13" max="15" width="9.140625" style="47" customWidth="1"/>
    <col min="16" max="17" width="9.140625" style="51" customWidth="1"/>
    <col min="18" max="19" width="9.140625" style="47" customWidth="1"/>
    <col min="20" max="25" width="9.140625" style="49" customWidth="1"/>
    <col min="26" max="49" width="9.140625" style="47" customWidth="1"/>
    <col min="50" max="50" width="10.00390625" style="47" bestFit="1" customWidth="1"/>
    <col min="51" max="62" width="9.140625" style="47" customWidth="1"/>
    <col min="63" max="63" width="27.140625" style="51" bestFit="1" customWidth="1"/>
    <col min="64" max="65" width="8.7109375" style="33" customWidth="1"/>
    <col min="66" max="70" width="9.140625" style="33" customWidth="1"/>
    <col min="71" max="71" width="9.140625" style="34" customWidth="1"/>
    <col min="72" max="78" width="9.140625" style="51" customWidth="1"/>
    <col min="79" max="81" width="9.140625" style="50" customWidth="1"/>
    <col min="82" max="82" width="9.140625" style="47" customWidth="1"/>
    <col min="83" max="83" width="9.140625" style="51" customWidth="1"/>
    <col min="84" max="84" width="9.140625" style="50" customWidth="1"/>
    <col min="85" max="16384" width="9.140625" style="51" customWidth="1"/>
  </cols>
  <sheetData>
    <row r="1" spans="1:84" s="34" customFormat="1" ht="12.75">
      <c r="A1" s="33"/>
      <c r="C1" s="33"/>
      <c r="D1" s="33"/>
      <c r="E1" s="74" t="s">
        <v>337</v>
      </c>
      <c r="F1" s="74"/>
      <c r="G1" s="62" t="s">
        <v>338</v>
      </c>
      <c r="H1" s="74" t="s">
        <v>339</v>
      </c>
      <c r="I1" s="74"/>
      <c r="J1" s="35" t="s">
        <v>242</v>
      </c>
      <c r="K1" s="36" t="s">
        <v>243</v>
      </c>
      <c r="L1" s="36" t="s">
        <v>251</v>
      </c>
      <c r="M1" s="33" t="s">
        <v>252</v>
      </c>
      <c r="N1" s="33"/>
      <c r="O1" s="33"/>
      <c r="P1" s="33"/>
      <c r="Q1" s="33"/>
      <c r="R1" s="33"/>
      <c r="S1" s="33"/>
      <c r="T1" s="35"/>
      <c r="U1" s="35"/>
      <c r="V1" s="35"/>
      <c r="W1" s="35"/>
      <c r="X1" s="35"/>
      <c r="Y1" s="35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L1" s="33"/>
      <c r="BM1" s="33"/>
      <c r="BN1" s="33"/>
      <c r="BO1" s="33"/>
      <c r="BP1" s="33"/>
      <c r="BQ1" s="33"/>
      <c r="BR1" s="33"/>
      <c r="CA1" s="74" t="s">
        <v>241</v>
      </c>
      <c r="CB1" s="74"/>
      <c r="CC1" s="74"/>
      <c r="CD1" s="74"/>
      <c r="CF1" s="36" t="s">
        <v>242</v>
      </c>
    </row>
    <row r="2" spans="1:85" s="34" customFormat="1" ht="12.75">
      <c r="A2" s="33"/>
      <c r="C2" s="33"/>
      <c r="D2" s="33"/>
      <c r="E2" s="36" t="s">
        <v>257</v>
      </c>
      <c r="F2" s="33" t="s">
        <v>271</v>
      </c>
      <c r="G2" s="33" t="s">
        <v>271</v>
      </c>
      <c r="H2" s="36" t="s">
        <v>258</v>
      </c>
      <c r="I2" s="36" t="s">
        <v>259</v>
      </c>
      <c r="J2" s="35" t="s">
        <v>271</v>
      </c>
      <c r="K2" s="36" t="s">
        <v>245</v>
      </c>
      <c r="L2" s="36" t="s">
        <v>244</v>
      </c>
      <c r="M2" s="33" t="s">
        <v>244</v>
      </c>
      <c r="N2" s="37" t="s">
        <v>0</v>
      </c>
      <c r="O2" s="37" t="s">
        <v>1</v>
      </c>
      <c r="P2" s="33" t="s">
        <v>2</v>
      </c>
      <c r="Q2" s="37" t="s">
        <v>3</v>
      </c>
      <c r="R2" s="33" t="s">
        <v>4</v>
      </c>
      <c r="S2" s="33" t="s">
        <v>5</v>
      </c>
      <c r="T2" s="35" t="s">
        <v>43</v>
      </c>
      <c r="U2" s="35" t="s">
        <v>6</v>
      </c>
      <c r="V2" s="35"/>
      <c r="W2" s="35" t="s">
        <v>7</v>
      </c>
      <c r="X2" s="35"/>
      <c r="Y2" s="35"/>
      <c r="Z2" s="33" t="s">
        <v>8</v>
      </c>
      <c r="AA2" s="33" t="s">
        <v>9</v>
      </c>
      <c r="AB2" s="33" t="s">
        <v>10</v>
      </c>
      <c r="AC2" s="33" t="s">
        <v>11</v>
      </c>
      <c r="AD2" s="33" t="s">
        <v>12</v>
      </c>
      <c r="AE2" s="33" t="s">
        <v>13</v>
      </c>
      <c r="AF2" s="33" t="s">
        <v>14</v>
      </c>
      <c r="AG2" s="33" t="s">
        <v>15</v>
      </c>
      <c r="AH2" s="33" t="s">
        <v>16</v>
      </c>
      <c r="AI2" s="33" t="s">
        <v>17</v>
      </c>
      <c r="AJ2" s="33" t="s">
        <v>18</v>
      </c>
      <c r="AK2" s="33" t="s">
        <v>19</v>
      </c>
      <c r="AL2" s="33" t="s">
        <v>20</v>
      </c>
      <c r="AM2" s="33" t="s">
        <v>21</v>
      </c>
      <c r="AN2" s="33" t="s">
        <v>22</v>
      </c>
      <c r="AO2" s="33" t="s">
        <v>23</v>
      </c>
      <c r="AP2" s="33" t="s">
        <v>24</v>
      </c>
      <c r="AQ2" s="33" t="s">
        <v>25</v>
      </c>
      <c r="AR2" s="33" t="s">
        <v>26</v>
      </c>
      <c r="AS2" s="33" t="s">
        <v>27</v>
      </c>
      <c r="AT2" s="33" t="s">
        <v>28</v>
      </c>
      <c r="AU2" s="33" t="s">
        <v>29</v>
      </c>
      <c r="AV2" s="33" t="s">
        <v>30</v>
      </c>
      <c r="AW2" s="33" t="s">
        <v>31</v>
      </c>
      <c r="AX2" s="33" t="s">
        <v>32</v>
      </c>
      <c r="AY2" s="33" t="s">
        <v>33</v>
      </c>
      <c r="AZ2" s="33" t="s">
        <v>34</v>
      </c>
      <c r="BA2" s="33" t="s">
        <v>21</v>
      </c>
      <c r="BB2" s="33" t="s">
        <v>263</v>
      </c>
      <c r="BC2" s="33" t="s">
        <v>264</v>
      </c>
      <c r="BD2" s="33" t="s">
        <v>288</v>
      </c>
      <c r="BE2" s="33" t="s">
        <v>265</v>
      </c>
      <c r="BF2" s="33" t="s">
        <v>266</v>
      </c>
      <c r="BG2" s="33" t="s">
        <v>267</v>
      </c>
      <c r="BH2" s="33" t="s">
        <v>277</v>
      </c>
      <c r="BI2" s="33" t="s">
        <v>268</v>
      </c>
      <c r="BJ2" s="33" t="s">
        <v>269</v>
      </c>
      <c r="BL2" s="33"/>
      <c r="BM2" s="33"/>
      <c r="BN2" s="33"/>
      <c r="BO2" s="33"/>
      <c r="BP2" s="33"/>
      <c r="BQ2" s="33"/>
      <c r="BR2" s="33"/>
      <c r="CA2" s="36" t="s">
        <v>257</v>
      </c>
      <c r="CB2" s="36" t="s">
        <v>258</v>
      </c>
      <c r="CC2" s="36" t="s">
        <v>259</v>
      </c>
      <c r="CD2" s="33" t="s">
        <v>271</v>
      </c>
      <c r="CF2" s="36" t="s">
        <v>244</v>
      </c>
      <c r="CG2" s="33" t="s">
        <v>271</v>
      </c>
    </row>
    <row r="3" spans="1:85" s="34" customFormat="1" ht="12.75">
      <c r="A3" s="33" t="s">
        <v>36</v>
      </c>
      <c r="B3" s="34" t="s">
        <v>37</v>
      </c>
      <c r="C3" s="33" t="s">
        <v>38</v>
      </c>
      <c r="D3" s="37" t="s">
        <v>39</v>
      </c>
      <c r="E3" s="36" t="s">
        <v>272</v>
      </c>
      <c r="F3" s="33" t="s">
        <v>39</v>
      </c>
      <c r="G3" s="33" t="s">
        <v>39</v>
      </c>
      <c r="H3" s="36" t="s">
        <v>272</v>
      </c>
      <c r="I3" s="36" t="s">
        <v>272</v>
      </c>
      <c r="J3" s="35" t="s">
        <v>39</v>
      </c>
      <c r="K3" s="36" t="s">
        <v>40</v>
      </c>
      <c r="L3" s="36" t="s">
        <v>40</v>
      </c>
      <c r="M3" s="33" t="s">
        <v>253</v>
      </c>
      <c r="N3" s="33" t="s">
        <v>39</v>
      </c>
      <c r="O3" s="37" t="s">
        <v>41</v>
      </c>
      <c r="P3" s="37" t="s">
        <v>41</v>
      </c>
      <c r="Q3" s="37" t="s">
        <v>41</v>
      </c>
      <c r="R3" s="33" t="s">
        <v>39</v>
      </c>
      <c r="S3" s="33" t="s">
        <v>39</v>
      </c>
      <c r="T3" s="35" t="s">
        <v>39</v>
      </c>
      <c r="U3" s="35" t="s">
        <v>42</v>
      </c>
      <c r="V3" s="35" t="s">
        <v>260</v>
      </c>
      <c r="W3" s="38" t="s">
        <v>333</v>
      </c>
      <c r="X3" s="35" t="s">
        <v>35</v>
      </c>
      <c r="Y3" s="35" t="s">
        <v>44</v>
      </c>
      <c r="Z3" s="33" t="s">
        <v>41</v>
      </c>
      <c r="AA3" s="33" t="s">
        <v>41</v>
      </c>
      <c r="AB3" s="33" t="s">
        <v>41</v>
      </c>
      <c r="AC3" s="33" t="s">
        <v>41</v>
      </c>
      <c r="AD3" s="33" t="s">
        <v>41</v>
      </c>
      <c r="AE3" s="33" t="s">
        <v>41</v>
      </c>
      <c r="AF3" s="33" t="s">
        <v>41</v>
      </c>
      <c r="AG3" s="33" t="s">
        <v>41</v>
      </c>
      <c r="AH3" s="33" t="s">
        <v>41</v>
      </c>
      <c r="AI3" s="33" t="s">
        <v>41</v>
      </c>
      <c r="AJ3" s="33" t="s">
        <v>39</v>
      </c>
      <c r="AK3" s="33" t="s">
        <v>39</v>
      </c>
      <c r="AL3" s="33" t="s">
        <v>39</v>
      </c>
      <c r="AM3" s="33" t="s">
        <v>39</v>
      </c>
      <c r="AN3" s="33" t="s">
        <v>39</v>
      </c>
      <c r="AO3" s="33" t="s">
        <v>39</v>
      </c>
      <c r="AP3" s="33" t="s">
        <v>39</v>
      </c>
      <c r="AQ3" s="33" t="s">
        <v>45</v>
      </c>
      <c r="AR3" s="33" t="s">
        <v>45</v>
      </c>
      <c r="AS3" s="33" t="s">
        <v>45</v>
      </c>
      <c r="AT3" s="33" t="s">
        <v>45</v>
      </c>
      <c r="AU3" s="33" t="s">
        <v>45</v>
      </c>
      <c r="AV3" s="33" t="s">
        <v>45</v>
      </c>
      <c r="AW3" s="33" t="s">
        <v>45</v>
      </c>
      <c r="AX3" s="33" t="s">
        <v>261</v>
      </c>
      <c r="AY3" s="33" t="s">
        <v>261</v>
      </c>
      <c r="AZ3" s="33" t="s">
        <v>261</v>
      </c>
      <c r="BA3" s="33" t="s">
        <v>262</v>
      </c>
      <c r="BB3" s="33" t="s">
        <v>262</v>
      </c>
      <c r="BC3" s="33" t="s">
        <v>262</v>
      </c>
      <c r="BD3" s="33" t="s">
        <v>262</v>
      </c>
      <c r="BE3" s="33" t="s">
        <v>262</v>
      </c>
      <c r="BF3" s="33" t="s">
        <v>262</v>
      </c>
      <c r="BG3" s="33" t="s">
        <v>262</v>
      </c>
      <c r="BH3" s="33" t="s">
        <v>262</v>
      </c>
      <c r="BI3" s="33" t="s">
        <v>262</v>
      </c>
      <c r="BJ3" s="33" t="s">
        <v>262</v>
      </c>
      <c r="BL3" s="33" t="s">
        <v>325</v>
      </c>
      <c r="BM3" s="33" t="s">
        <v>326</v>
      </c>
      <c r="BN3" s="33" t="s">
        <v>327</v>
      </c>
      <c r="BO3" s="33" t="s">
        <v>328</v>
      </c>
      <c r="BP3" s="33" t="s">
        <v>329</v>
      </c>
      <c r="BQ3" s="33" t="s">
        <v>330</v>
      </c>
      <c r="BR3" s="33" t="s">
        <v>331</v>
      </c>
      <c r="BS3" s="33" t="s">
        <v>332</v>
      </c>
      <c r="BT3" s="28" t="s">
        <v>322</v>
      </c>
      <c r="BU3" s="28" t="s">
        <v>323</v>
      </c>
      <c r="BV3" s="28" t="s">
        <v>324</v>
      </c>
      <c r="BW3" s="28" t="s">
        <v>334</v>
      </c>
      <c r="BX3" s="28" t="s">
        <v>335</v>
      </c>
      <c r="BY3" s="28" t="s">
        <v>336</v>
      </c>
      <c r="BZ3" s="11"/>
      <c r="CA3" s="36" t="s">
        <v>40</v>
      </c>
      <c r="CB3" s="36" t="s">
        <v>40</v>
      </c>
      <c r="CC3" s="36" t="s">
        <v>40</v>
      </c>
      <c r="CD3" s="33" t="s">
        <v>39</v>
      </c>
      <c r="CF3" s="36" t="s">
        <v>40</v>
      </c>
      <c r="CG3" s="33" t="s">
        <v>39</v>
      </c>
    </row>
    <row r="4" spans="1:87" s="34" customFormat="1" ht="12.75">
      <c r="A4" s="33">
        <v>1</v>
      </c>
      <c r="B4" s="34" t="s">
        <v>248</v>
      </c>
      <c r="C4" s="33" t="s">
        <v>69</v>
      </c>
      <c r="D4" s="33">
        <v>20</v>
      </c>
      <c r="E4" s="36">
        <f>BW4/2.204</f>
        <v>0.5549440321616491</v>
      </c>
      <c r="F4" s="56">
        <f>BT4</f>
        <v>53.53598967808365</v>
      </c>
      <c r="G4" s="56">
        <f>BR4</f>
        <v>53.53598967808365</v>
      </c>
      <c r="H4" s="36">
        <f>BX4/2.204</f>
        <v>0.5007500616947113</v>
      </c>
      <c r="I4" s="36">
        <f>BY4/2.204</f>
        <v>0.24815784098302027</v>
      </c>
      <c r="J4" s="35">
        <v>53.106450774192474</v>
      </c>
      <c r="K4" s="36">
        <v>2.28</v>
      </c>
      <c r="L4" s="36">
        <v>0</v>
      </c>
      <c r="M4" s="33">
        <v>0</v>
      </c>
      <c r="N4" s="33">
        <v>17</v>
      </c>
      <c r="O4" s="33">
        <v>45</v>
      </c>
      <c r="P4" s="33">
        <v>88</v>
      </c>
      <c r="Q4" s="33">
        <v>12</v>
      </c>
      <c r="R4" s="33">
        <v>31</v>
      </c>
      <c r="S4" s="33">
        <v>43</v>
      </c>
      <c r="T4" s="35">
        <v>36.55</v>
      </c>
      <c r="U4" s="35">
        <v>22</v>
      </c>
      <c r="V4" s="39">
        <v>27</v>
      </c>
      <c r="W4" s="35">
        <v>10</v>
      </c>
      <c r="X4" s="35">
        <v>3</v>
      </c>
      <c r="Y4" s="35">
        <v>10</v>
      </c>
      <c r="Z4" s="33">
        <v>0.73</v>
      </c>
      <c r="AA4" s="33">
        <v>6.02</v>
      </c>
      <c r="AB4" s="33">
        <v>6.39</v>
      </c>
      <c r="AC4" s="33">
        <v>5</v>
      </c>
      <c r="AD4" s="33">
        <v>9.26</v>
      </c>
      <c r="AE4" s="33">
        <v>6.01</v>
      </c>
      <c r="AF4" s="33">
        <v>7.14</v>
      </c>
      <c r="AG4" s="33">
        <v>2.62</v>
      </c>
      <c r="AH4" s="33">
        <v>6.32</v>
      </c>
      <c r="AI4" s="33">
        <v>1.84</v>
      </c>
      <c r="AJ4" s="33">
        <v>1.74</v>
      </c>
      <c r="AK4" s="33">
        <v>0.27</v>
      </c>
      <c r="AL4" s="33">
        <v>0.33</v>
      </c>
      <c r="AM4" s="33">
        <v>2.35</v>
      </c>
      <c r="AN4" s="33">
        <v>0.31</v>
      </c>
      <c r="AO4" s="33">
        <v>0.16</v>
      </c>
      <c r="AP4" s="33">
        <v>0.41</v>
      </c>
      <c r="AQ4" s="33">
        <v>280</v>
      </c>
      <c r="AR4" s="33">
        <v>41</v>
      </c>
      <c r="AS4" s="33">
        <v>11</v>
      </c>
      <c r="AT4" s="33">
        <v>50</v>
      </c>
      <c r="AU4" s="33">
        <v>0</v>
      </c>
      <c r="AV4" s="33">
        <v>0</v>
      </c>
      <c r="AW4" s="33">
        <v>0</v>
      </c>
      <c r="AX4" s="33">
        <v>0</v>
      </c>
      <c r="AY4" s="33">
        <v>1.4</v>
      </c>
      <c r="AZ4" s="33">
        <v>26</v>
      </c>
      <c r="BA4" s="33">
        <v>0</v>
      </c>
      <c r="BB4" s="33">
        <v>0</v>
      </c>
      <c r="BC4" s="33">
        <v>0</v>
      </c>
      <c r="BD4" s="33">
        <v>0</v>
      </c>
      <c r="BE4" s="33">
        <v>0</v>
      </c>
      <c r="BF4" s="33">
        <v>0</v>
      </c>
      <c r="BG4" s="33">
        <v>0</v>
      </c>
      <c r="BH4" s="33">
        <v>0</v>
      </c>
      <c r="BI4" s="33">
        <v>0</v>
      </c>
      <c r="BJ4" s="33">
        <v>0</v>
      </c>
      <c r="BK4" s="1"/>
      <c r="BL4" s="8">
        <v>8</v>
      </c>
      <c r="BM4" s="8">
        <v>24</v>
      </c>
      <c r="BN4" s="56">
        <f aca="true" t="shared" si="0" ref="BN4:BN16">IF(0.98*(100-(S4-(S4*BM4/100))-N4-X4-Y4)*1&gt;0,0.98*(100-(S4-(S4*BM4/100))-N4-X4-Y4),0)</f>
        <v>36.57359999999999</v>
      </c>
      <c r="BO4" s="57">
        <f aca="true" t="shared" si="1" ref="BO4:BO24">IF(N4&gt;0,IF(C4="F",N4*EXP(-1.2*(BL4/N4)),(1-(0.4*(BL4/N4)))*N4),0)</f>
        <v>9.664964713564823</v>
      </c>
      <c r="BP4" s="33">
        <f>IF(X4&gt;1,X4-1,0)</f>
        <v>2</v>
      </c>
      <c r="BQ4" s="56">
        <f aca="true" t="shared" si="2" ref="BQ4:BQ22">IF(S4&gt;0,0.75*((S4-(S4*BM4/100))-(S4*U4/100))*(1-((S4*U4/100)/(S4-(S4*BM4/100)))^0.667),0)</f>
        <v>9.797424964518841</v>
      </c>
      <c r="BR4" s="56">
        <f aca="true" t="shared" si="3" ref="BR4:BR67">IF(BN4+BO4+BP4*2.25+BQ4-7&gt;0,BN4+BO4+BP4*2.25+BQ4-7,0)</f>
        <v>53.53598967808365</v>
      </c>
      <c r="BS4" s="36">
        <f>BN4/100*4.2+BQ4/100*4.2+BO4/100*5.6+BP4/100*9.4-0.3</f>
        <v>2.376821072469421</v>
      </c>
      <c r="BT4" s="7">
        <f>IF(BR4&gt;60,(BR4-((0.18*BR4)-10.3)*2)/BR4*BR4,BR4)</f>
        <v>53.53598967808365</v>
      </c>
      <c r="BU4" s="61">
        <f>IF(BR4&gt;0,(BR4-((0.18*BR4)-10.3)*2)/BR4*BS4,0)</f>
        <v>2.435737429241405</v>
      </c>
      <c r="BV4" s="61">
        <f>IF(BU4&gt;0,IF(X4&gt;3,1.01*BU4-0.45+0.0046*(X4-3),1.01*BU4-0.45),0)</f>
        <v>2.010094803533819</v>
      </c>
      <c r="BW4" s="61">
        <f>IF(BV4&gt;0,IF(BV4&lt;3,0.703*BV4-0.19,IF(AND(X4&gt;=3,X4&lt;75),0.703*BV4-0.19+(((0.097*BV4+0.19)/97)*(X4-3)),BV4*0.8)),0)</f>
        <v>1.2230966468842748</v>
      </c>
      <c r="BX4" s="61">
        <f>IF(BS4&gt;0,1.37*(BS4*0.82)-0.138*(BS4*0.82)^2+0.0105*(BS4*0.82)^3-1.12,0)</f>
        <v>1.1036531359751436</v>
      </c>
      <c r="BY4" s="61">
        <f aca="true" t="shared" si="4" ref="BY4:BY40">IF(1.42*(BS4*0.82)-0.174*(BS4*0.82)^2+0.0122*(BS4*0.82)^3-1.65&gt;0,1.42*(BS4*0.82)-0.174*(BS4*0.82)^2+0.0122*(BS4*0.82)^3-1.65,0)</f>
        <v>0.5469398815265767</v>
      </c>
      <c r="CA4" s="36">
        <v>1.105</v>
      </c>
      <c r="CB4" s="36">
        <v>0.96</v>
      </c>
      <c r="CC4" s="36">
        <v>0.42</v>
      </c>
      <c r="CD4" s="33">
        <v>50</v>
      </c>
      <c r="CF4" s="36">
        <v>1.92</v>
      </c>
      <c r="CG4" s="36">
        <v>53.106450774192474</v>
      </c>
      <c r="CI4" s="34">
        <f>(1-((S4*U4/100)/(S4-(S4*BM4/100)))^0.667)</f>
        <v>0.5625854128348459</v>
      </c>
    </row>
    <row r="5" spans="1:87" s="34" customFormat="1" ht="12.75">
      <c r="A5" s="33">
        <v>2</v>
      </c>
      <c r="B5" s="34" t="s">
        <v>247</v>
      </c>
      <c r="C5" s="33" t="s">
        <v>69</v>
      </c>
      <c r="D5" s="33">
        <v>18</v>
      </c>
      <c r="E5" s="36">
        <f aca="true" t="shared" si="5" ref="E5:E68">BW5/2.204</f>
        <v>0.6207728740619265</v>
      </c>
      <c r="F5" s="56">
        <f aca="true" t="shared" si="6" ref="F5:F68">BT5</f>
        <v>59.10284716602003</v>
      </c>
      <c r="G5" s="56">
        <f aca="true" t="shared" si="7" ref="G5:G68">BR5</f>
        <v>59.10284716602003</v>
      </c>
      <c r="H5" s="36">
        <f aca="true" t="shared" si="8" ref="H5:H68">BX5/2.204</f>
        <v>0.602848162414314</v>
      </c>
      <c r="I5" s="36">
        <f aca="true" t="shared" si="9" ref="I5:I68">BY5/2.204</f>
        <v>0.3418230093552915</v>
      </c>
      <c r="J5" s="35">
        <v>58.08518053427303</v>
      </c>
      <c r="K5" s="36">
        <v>2.58</v>
      </c>
      <c r="L5" s="36">
        <v>0</v>
      </c>
      <c r="M5" s="33">
        <v>0</v>
      </c>
      <c r="N5" s="33">
        <v>20</v>
      </c>
      <c r="O5" s="33">
        <v>50</v>
      </c>
      <c r="P5" s="33">
        <v>89</v>
      </c>
      <c r="Q5" s="33">
        <v>11</v>
      </c>
      <c r="R5" s="33">
        <v>28</v>
      </c>
      <c r="S5" s="33">
        <v>37</v>
      </c>
      <c r="T5" s="35">
        <v>29.6</v>
      </c>
      <c r="U5" s="35">
        <v>17</v>
      </c>
      <c r="V5" s="39">
        <v>30</v>
      </c>
      <c r="W5" s="35">
        <v>10</v>
      </c>
      <c r="X5" s="35">
        <v>3</v>
      </c>
      <c r="Y5" s="35">
        <v>10</v>
      </c>
      <c r="Z5" s="33">
        <v>0.73</v>
      </c>
      <c r="AA5" s="33">
        <v>6.02</v>
      </c>
      <c r="AB5" s="33">
        <v>6.39</v>
      </c>
      <c r="AC5" s="33">
        <v>5</v>
      </c>
      <c r="AD5" s="33">
        <v>9.26</v>
      </c>
      <c r="AE5" s="33">
        <v>6.01</v>
      </c>
      <c r="AF5" s="33">
        <v>7.14</v>
      </c>
      <c r="AG5" s="33">
        <v>2.62</v>
      </c>
      <c r="AH5" s="33">
        <v>6.32</v>
      </c>
      <c r="AI5" s="33">
        <v>1.84</v>
      </c>
      <c r="AJ5" s="33">
        <v>1.74</v>
      </c>
      <c r="AK5" s="33">
        <v>0.27</v>
      </c>
      <c r="AL5" s="33">
        <v>0.33</v>
      </c>
      <c r="AM5" s="33">
        <v>2.35</v>
      </c>
      <c r="AN5" s="33">
        <v>0.31</v>
      </c>
      <c r="AO5" s="33">
        <v>0.16</v>
      </c>
      <c r="AP5" s="33">
        <v>0.41</v>
      </c>
      <c r="AQ5" s="33">
        <v>280</v>
      </c>
      <c r="AR5" s="33">
        <v>41</v>
      </c>
      <c r="AS5" s="33">
        <v>11</v>
      </c>
      <c r="AT5" s="33">
        <v>50</v>
      </c>
      <c r="AU5" s="33">
        <v>0</v>
      </c>
      <c r="AV5" s="33">
        <v>0</v>
      </c>
      <c r="AW5" s="33">
        <v>0</v>
      </c>
      <c r="AX5" s="33">
        <v>0</v>
      </c>
      <c r="AY5" s="33">
        <v>1.5</v>
      </c>
      <c r="AZ5" s="33">
        <v>26</v>
      </c>
      <c r="BA5" s="33">
        <v>0</v>
      </c>
      <c r="BB5" s="33">
        <v>0.5</v>
      </c>
      <c r="BC5" s="33">
        <v>1439</v>
      </c>
      <c r="BD5" s="33">
        <v>2.5</v>
      </c>
      <c r="BE5" s="33">
        <v>59</v>
      </c>
      <c r="BF5" s="33">
        <v>34</v>
      </c>
      <c r="BG5" s="33">
        <v>18</v>
      </c>
      <c r="BH5" s="33">
        <v>6.4</v>
      </c>
      <c r="BI5" s="33">
        <v>6.4</v>
      </c>
      <c r="BJ5" s="33">
        <v>0</v>
      </c>
      <c r="BK5" s="1"/>
      <c r="BL5" s="8">
        <v>6</v>
      </c>
      <c r="BM5" s="8">
        <v>18</v>
      </c>
      <c r="BN5" s="56">
        <f t="shared" si="0"/>
        <v>35.92679999999999</v>
      </c>
      <c r="BO5" s="57">
        <f t="shared" si="1"/>
        <v>13.95352652142062</v>
      </c>
      <c r="BP5" s="33">
        <f aca="true" t="shared" si="10" ref="BP5:BP68">IF(X5&gt;1,X5-1,0)</f>
        <v>2</v>
      </c>
      <c r="BQ5" s="56">
        <f t="shared" si="2"/>
        <v>11.722520644599415</v>
      </c>
      <c r="BR5" s="56">
        <f t="shared" si="3"/>
        <v>59.10284716602003</v>
      </c>
      <c r="BS5" s="36">
        <f aca="true" t="shared" si="11" ref="BS5:BS68">BN5/100*4.2+BQ5/100*4.2+BO5/100*5.6+BP5/100*9.4-0.3</f>
        <v>2.6706689522727305</v>
      </c>
      <c r="BT5" s="7">
        <f aca="true" t="shared" si="12" ref="BT5:BT68">IF(BR5&gt;60,(BR5-((0.18*BR5)-10.3)*2)/BR5*BR5,BR5)</f>
        <v>59.10284716602003</v>
      </c>
      <c r="BU5" s="61">
        <f>IF(BR5&gt;0,(BR5-((0.18*BR5)-10.3)*2)/BR5*BS5,0)</f>
        <v>2.640076355129341</v>
      </c>
      <c r="BV5" s="61">
        <f aca="true" t="shared" si="13" ref="BV5:BV68">IF(BU5&gt;0,IF(X5&gt;3,1.01*BU5-0.45+0.0046*(X5-3),1.01*BU5-0.45),0)</f>
        <v>2.2164771186806345</v>
      </c>
      <c r="BW5" s="61">
        <f aca="true" t="shared" si="14" ref="BW5:BW68">IF(BV5&gt;0,IF(BV5&lt;3,0.703*BV5-0.19,IF(AND(X5&gt;=3,X5&lt;75),0.703*BV5-0.19+(((0.097*BV5+0.19)/97)*(X5-3)),BV5*0.8)),0)</f>
        <v>1.368183414432486</v>
      </c>
      <c r="BX5" s="61">
        <f aca="true" t="shared" si="15" ref="BX5:BX68">IF(BS5&gt;0,1.37*(BS5*0.82)-0.138*(BS5*0.82)^2+0.0105*(BS5*0.82)^3-1.12,0)</f>
        <v>1.3286773499611484</v>
      </c>
      <c r="BY5" s="61">
        <f t="shared" si="4"/>
        <v>0.7533779126190625</v>
      </c>
      <c r="CA5" s="36">
        <v>1.448</v>
      </c>
      <c r="CB5" s="36">
        <v>1.4248927617959746</v>
      </c>
      <c r="CC5" s="36">
        <v>0.8405034835056945</v>
      </c>
      <c r="CD5" s="33">
        <v>64</v>
      </c>
      <c r="CF5" s="36">
        <v>2.1</v>
      </c>
      <c r="CG5" s="36">
        <v>58.08518053427303</v>
      </c>
      <c r="CI5" s="34">
        <f aca="true" t="shared" si="16" ref="CI5:CI68">(1-((S5*U5/100)/(S5-(S5*BM5/100)))^0.667)</f>
        <v>0.6498971944337859</v>
      </c>
    </row>
    <row r="6" spans="1:87" s="34" customFormat="1" ht="12.75">
      <c r="A6" s="33">
        <v>3</v>
      </c>
      <c r="B6" s="34" t="s">
        <v>246</v>
      </c>
      <c r="C6" s="33" t="s">
        <v>69</v>
      </c>
      <c r="D6" s="33">
        <v>15</v>
      </c>
      <c r="E6" s="36">
        <f t="shared" si="5"/>
        <v>0.7008655824094964</v>
      </c>
      <c r="F6" s="56">
        <f t="shared" si="6"/>
        <v>62.364967752276264</v>
      </c>
      <c r="G6" s="56">
        <f t="shared" si="7"/>
        <v>65.25776211293166</v>
      </c>
      <c r="H6" s="36">
        <f t="shared" si="8"/>
        <v>0.7204040328279105</v>
      </c>
      <c r="I6" s="36">
        <f t="shared" si="9"/>
        <v>0.44755996389470637</v>
      </c>
      <c r="J6" s="35">
        <v>60</v>
      </c>
      <c r="K6" s="36">
        <v>0</v>
      </c>
      <c r="L6" s="36">
        <v>0</v>
      </c>
      <c r="M6" s="33">
        <v>0</v>
      </c>
      <c r="N6" s="33">
        <v>25</v>
      </c>
      <c r="O6" s="33">
        <v>55</v>
      </c>
      <c r="P6" s="33">
        <v>90</v>
      </c>
      <c r="Q6" s="33">
        <v>10</v>
      </c>
      <c r="R6" s="33">
        <v>25</v>
      </c>
      <c r="S6" s="33">
        <v>32</v>
      </c>
      <c r="T6" s="35">
        <v>24</v>
      </c>
      <c r="U6" s="35">
        <v>11</v>
      </c>
      <c r="V6" s="39">
        <v>30</v>
      </c>
      <c r="W6" s="35">
        <v>10</v>
      </c>
      <c r="X6" s="35">
        <v>3</v>
      </c>
      <c r="Y6" s="35">
        <v>10</v>
      </c>
      <c r="Z6" s="33">
        <v>0.73</v>
      </c>
      <c r="AA6" s="33">
        <v>6.02</v>
      </c>
      <c r="AB6" s="33">
        <v>6.39</v>
      </c>
      <c r="AC6" s="33">
        <v>5</v>
      </c>
      <c r="AD6" s="33">
        <v>9.26</v>
      </c>
      <c r="AE6" s="33">
        <v>6.01</v>
      </c>
      <c r="AF6" s="33">
        <v>7.14</v>
      </c>
      <c r="AG6" s="33">
        <v>2.62</v>
      </c>
      <c r="AH6" s="33">
        <v>6.32</v>
      </c>
      <c r="AI6" s="33">
        <v>1.84</v>
      </c>
      <c r="AJ6" s="33">
        <v>1.32</v>
      </c>
      <c r="AK6" s="33">
        <v>0.31</v>
      </c>
      <c r="AL6" s="33">
        <v>0.26</v>
      </c>
      <c r="AM6" s="33">
        <v>2.85</v>
      </c>
      <c r="AN6" s="33">
        <v>0.28</v>
      </c>
      <c r="AO6" s="33">
        <v>0.02</v>
      </c>
      <c r="AP6" s="33">
        <v>0.05</v>
      </c>
      <c r="AQ6" s="33">
        <v>252</v>
      </c>
      <c r="AR6" s="33">
        <v>20</v>
      </c>
      <c r="AS6" s="33">
        <v>12</v>
      </c>
      <c r="AT6" s="33">
        <v>32</v>
      </c>
      <c r="AU6" s="33">
        <v>0</v>
      </c>
      <c r="AV6" s="33">
        <v>0.65</v>
      </c>
      <c r="AW6" s="33">
        <v>0.16</v>
      </c>
      <c r="AX6" s="33">
        <v>0</v>
      </c>
      <c r="AY6" s="33">
        <v>2</v>
      </c>
      <c r="AZ6" s="33">
        <v>26</v>
      </c>
      <c r="BA6" s="33">
        <v>0</v>
      </c>
      <c r="BB6" s="33">
        <v>0.5</v>
      </c>
      <c r="BC6" s="33">
        <v>1439</v>
      </c>
      <c r="BD6" s="33">
        <v>2.5</v>
      </c>
      <c r="BE6" s="33">
        <v>59</v>
      </c>
      <c r="BF6" s="33">
        <v>34</v>
      </c>
      <c r="BG6" s="33">
        <v>18</v>
      </c>
      <c r="BH6" s="33">
        <v>6.4</v>
      </c>
      <c r="BI6" s="33">
        <v>6.4</v>
      </c>
      <c r="BJ6" s="33">
        <v>0</v>
      </c>
      <c r="BK6" s="1"/>
      <c r="BL6" s="8">
        <v>4</v>
      </c>
      <c r="BM6" s="8">
        <v>13</v>
      </c>
      <c r="BN6" s="56">
        <f t="shared" si="0"/>
        <v>33.4768</v>
      </c>
      <c r="BO6" s="57">
        <f t="shared" si="1"/>
        <v>20.63267171229206</v>
      </c>
      <c r="BP6" s="33">
        <f t="shared" si="10"/>
        <v>2</v>
      </c>
      <c r="BQ6" s="56">
        <f t="shared" si="2"/>
        <v>13.648290400639608</v>
      </c>
      <c r="BR6" s="56">
        <f t="shared" si="3"/>
        <v>65.25776211293166</v>
      </c>
      <c r="BS6" s="36">
        <f t="shared" si="11"/>
        <v>3.0226834127152187</v>
      </c>
      <c r="BT6" s="7">
        <f t="shared" si="12"/>
        <v>62.364967752276264</v>
      </c>
      <c r="BU6" s="61">
        <f>IF(BR6&gt;0,(BR6-((0.18*BR6)-10.3)*2)/BR6*BS6,0)</f>
        <v>2.888691666028943</v>
      </c>
      <c r="BV6" s="61">
        <f t="shared" si="13"/>
        <v>2.467578582689232</v>
      </c>
      <c r="BW6" s="61">
        <f t="shared" si="14"/>
        <v>1.54470774363053</v>
      </c>
      <c r="BX6" s="61">
        <f t="shared" si="15"/>
        <v>1.587770488352715</v>
      </c>
      <c r="BY6" s="61">
        <f t="shared" si="4"/>
        <v>0.9864221604239329</v>
      </c>
      <c r="CA6" s="36">
        <v>1.5215</v>
      </c>
      <c r="CB6" s="36">
        <v>1.522009132698506</v>
      </c>
      <c r="CC6" s="36">
        <v>0.9277467823970342</v>
      </c>
      <c r="CD6" s="33">
        <v>67</v>
      </c>
      <c r="CF6" s="36">
        <v>0</v>
      </c>
      <c r="CG6" s="36">
        <v>60</v>
      </c>
      <c r="CI6" s="34">
        <f t="shared" si="16"/>
        <v>0.7482615351227855</v>
      </c>
    </row>
    <row r="7" spans="1:87" s="34" customFormat="1" ht="12.75">
      <c r="A7" s="33">
        <v>4</v>
      </c>
      <c r="B7" s="34" t="s">
        <v>249</v>
      </c>
      <c r="C7" s="33" t="s">
        <v>69</v>
      </c>
      <c r="D7" s="33">
        <v>90</v>
      </c>
      <c r="E7" s="36">
        <f t="shared" si="5"/>
        <v>0.5549440321616491</v>
      </c>
      <c r="F7" s="56">
        <f t="shared" si="6"/>
        <v>53.53598967808365</v>
      </c>
      <c r="G7" s="56">
        <f t="shared" si="7"/>
        <v>53.53598967808365</v>
      </c>
      <c r="H7" s="36">
        <f t="shared" si="8"/>
        <v>0.5007500616947113</v>
      </c>
      <c r="I7" s="36">
        <f t="shared" si="9"/>
        <v>0.24815784098302027</v>
      </c>
      <c r="J7" s="35">
        <v>53.106450774192474</v>
      </c>
      <c r="K7" s="36">
        <v>2.28</v>
      </c>
      <c r="L7" s="36">
        <v>0</v>
      </c>
      <c r="M7" s="33">
        <v>0</v>
      </c>
      <c r="N7" s="33">
        <v>17</v>
      </c>
      <c r="O7" s="33">
        <v>35</v>
      </c>
      <c r="P7" s="33">
        <v>71</v>
      </c>
      <c r="Q7" s="33">
        <v>29</v>
      </c>
      <c r="R7" s="33">
        <v>31</v>
      </c>
      <c r="S7" s="33">
        <v>43</v>
      </c>
      <c r="T7" s="35">
        <v>38.7</v>
      </c>
      <c r="U7" s="35">
        <v>22</v>
      </c>
      <c r="V7" s="39">
        <v>27</v>
      </c>
      <c r="W7" s="35">
        <v>10</v>
      </c>
      <c r="X7" s="35">
        <v>3</v>
      </c>
      <c r="Y7" s="35">
        <v>10</v>
      </c>
      <c r="Z7" s="33">
        <v>0.73</v>
      </c>
      <c r="AA7" s="33">
        <v>6.02</v>
      </c>
      <c r="AB7" s="33">
        <v>6.39</v>
      </c>
      <c r="AC7" s="33">
        <v>5</v>
      </c>
      <c r="AD7" s="33">
        <v>9.26</v>
      </c>
      <c r="AE7" s="33">
        <v>6.01</v>
      </c>
      <c r="AF7" s="33">
        <v>7.14</v>
      </c>
      <c r="AG7" s="33">
        <v>2.62</v>
      </c>
      <c r="AH7" s="33">
        <v>6.32</v>
      </c>
      <c r="AI7" s="33">
        <v>1.84</v>
      </c>
      <c r="AJ7" s="33">
        <v>1.74</v>
      </c>
      <c r="AK7" s="33">
        <v>0.27</v>
      </c>
      <c r="AL7" s="33">
        <v>0.33</v>
      </c>
      <c r="AM7" s="33">
        <v>2.35</v>
      </c>
      <c r="AN7" s="33">
        <v>0.31</v>
      </c>
      <c r="AO7" s="33">
        <v>0.16</v>
      </c>
      <c r="AP7" s="33">
        <v>0.41</v>
      </c>
      <c r="AQ7" s="33">
        <v>280</v>
      </c>
      <c r="AR7" s="33">
        <v>41</v>
      </c>
      <c r="AS7" s="33">
        <v>11</v>
      </c>
      <c r="AT7" s="33">
        <v>50</v>
      </c>
      <c r="AU7" s="33">
        <v>0</v>
      </c>
      <c r="AV7" s="33">
        <v>0</v>
      </c>
      <c r="AW7" s="33">
        <v>0</v>
      </c>
      <c r="AX7" s="33">
        <v>0</v>
      </c>
      <c r="AY7" s="33">
        <v>1.4</v>
      </c>
      <c r="AZ7" s="33">
        <v>26</v>
      </c>
      <c r="BA7" s="33">
        <v>0</v>
      </c>
      <c r="BB7" s="33">
        <v>0</v>
      </c>
      <c r="BC7" s="33">
        <v>0</v>
      </c>
      <c r="BD7" s="33">
        <v>0</v>
      </c>
      <c r="BE7" s="33">
        <v>0</v>
      </c>
      <c r="BF7" s="33">
        <v>0</v>
      </c>
      <c r="BG7" s="33">
        <v>0</v>
      </c>
      <c r="BH7" s="33">
        <v>0</v>
      </c>
      <c r="BI7" s="33">
        <v>0</v>
      </c>
      <c r="BJ7" s="33">
        <v>0</v>
      </c>
      <c r="BK7" s="1"/>
      <c r="BL7" s="8">
        <v>8</v>
      </c>
      <c r="BM7" s="8">
        <v>24</v>
      </c>
      <c r="BN7" s="56">
        <f t="shared" si="0"/>
        <v>36.57359999999999</v>
      </c>
      <c r="BO7" s="57">
        <f t="shared" si="1"/>
        <v>9.664964713564823</v>
      </c>
      <c r="BP7" s="33">
        <f t="shared" si="10"/>
        <v>2</v>
      </c>
      <c r="BQ7" s="56">
        <f t="shared" si="2"/>
        <v>9.797424964518841</v>
      </c>
      <c r="BR7" s="56">
        <f t="shared" si="3"/>
        <v>53.53598967808365</v>
      </c>
      <c r="BS7" s="36">
        <f t="shared" si="11"/>
        <v>2.376821072469421</v>
      </c>
      <c r="BT7" s="7">
        <f t="shared" si="12"/>
        <v>53.53598967808365</v>
      </c>
      <c r="BU7" s="61">
        <f>IF(BR7&gt;0,(BR7-((0.18*BR7)-10.3)*2)/BR7*BS7,0)</f>
        <v>2.435737429241405</v>
      </c>
      <c r="BV7" s="61">
        <f t="shared" si="13"/>
        <v>2.010094803533819</v>
      </c>
      <c r="BW7" s="61">
        <f t="shared" si="14"/>
        <v>1.2230966468842748</v>
      </c>
      <c r="BX7" s="61">
        <f t="shared" si="15"/>
        <v>1.1036531359751436</v>
      </c>
      <c r="BY7" s="61">
        <f t="shared" si="4"/>
        <v>0.5469398815265767</v>
      </c>
      <c r="CA7" s="36">
        <v>1.105</v>
      </c>
      <c r="CB7" s="36">
        <v>0.96</v>
      </c>
      <c r="CC7" s="36">
        <v>0.42</v>
      </c>
      <c r="CD7" s="33">
        <v>50</v>
      </c>
      <c r="CF7" s="36">
        <v>1.92</v>
      </c>
      <c r="CG7" s="36">
        <v>53.106450774192474</v>
      </c>
      <c r="CI7" s="34">
        <f t="shared" si="16"/>
        <v>0.5625854128348459</v>
      </c>
    </row>
    <row r="8" spans="1:87" s="34" customFormat="1" ht="12.75">
      <c r="A8" s="33">
        <v>5</v>
      </c>
      <c r="B8" s="34" t="s">
        <v>127</v>
      </c>
      <c r="C8" s="33" t="s">
        <v>69</v>
      </c>
      <c r="D8" s="33">
        <v>90</v>
      </c>
      <c r="E8" s="36">
        <f t="shared" si="5"/>
        <v>0.6207728740619265</v>
      </c>
      <c r="F8" s="56">
        <f t="shared" si="6"/>
        <v>59.10284716602003</v>
      </c>
      <c r="G8" s="56">
        <f t="shared" si="7"/>
        <v>59.10284716602003</v>
      </c>
      <c r="H8" s="36">
        <f t="shared" si="8"/>
        <v>0.602848162414314</v>
      </c>
      <c r="I8" s="36">
        <f t="shared" si="9"/>
        <v>0.3418230093552915</v>
      </c>
      <c r="J8" s="35">
        <v>58.08518053427303</v>
      </c>
      <c r="K8" s="36">
        <v>2.58</v>
      </c>
      <c r="L8" s="36">
        <v>0</v>
      </c>
      <c r="M8" s="33">
        <v>0</v>
      </c>
      <c r="N8" s="33">
        <v>20</v>
      </c>
      <c r="O8" s="33">
        <v>40</v>
      </c>
      <c r="P8" s="33">
        <v>72</v>
      </c>
      <c r="Q8" s="33">
        <v>28</v>
      </c>
      <c r="R8" s="33">
        <v>28</v>
      </c>
      <c r="S8" s="33">
        <v>37</v>
      </c>
      <c r="T8" s="35">
        <v>31.45</v>
      </c>
      <c r="U8" s="35">
        <v>17</v>
      </c>
      <c r="V8" s="39">
        <v>30</v>
      </c>
      <c r="W8" s="35">
        <v>10</v>
      </c>
      <c r="X8" s="35">
        <v>3</v>
      </c>
      <c r="Y8" s="35">
        <v>10</v>
      </c>
      <c r="Z8" s="33">
        <v>0.73</v>
      </c>
      <c r="AA8" s="33">
        <v>6.02</v>
      </c>
      <c r="AB8" s="33">
        <v>6.39</v>
      </c>
      <c r="AC8" s="33">
        <v>5</v>
      </c>
      <c r="AD8" s="33">
        <v>9.26</v>
      </c>
      <c r="AE8" s="33">
        <v>6.01</v>
      </c>
      <c r="AF8" s="33">
        <v>7.14</v>
      </c>
      <c r="AG8" s="33">
        <v>2.62</v>
      </c>
      <c r="AH8" s="33">
        <v>6.32</v>
      </c>
      <c r="AI8" s="33">
        <v>1.84</v>
      </c>
      <c r="AJ8" s="33">
        <v>1.74</v>
      </c>
      <c r="AK8" s="33">
        <v>0.27</v>
      </c>
      <c r="AL8" s="33">
        <v>0.33</v>
      </c>
      <c r="AM8" s="33">
        <v>2.35</v>
      </c>
      <c r="AN8" s="33">
        <v>0.31</v>
      </c>
      <c r="AO8" s="33">
        <v>0.16</v>
      </c>
      <c r="AP8" s="33">
        <v>0.41</v>
      </c>
      <c r="AQ8" s="33">
        <v>280</v>
      </c>
      <c r="AR8" s="33">
        <v>41</v>
      </c>
      <c r="AS8" s="33">
        <v>11</v>
      </c>
      <c r="AT8" s="33">
        <v>50</v>
      </c>
      <c r="AU8" s="33">
        <v>0</v>
      </c>
      <c r="AV8" s="33">
        <v>0</v>
      </c>
      <c r="AW8" s="33">
        <v>0</v>
      </c>
      <c r="AX8" s="33">
        <v>0</v>
      </c>
      <c r="AY8" s="33">
        <v>1.5</v>
      </c>
      <c r="AZ8" s="33">
        <v>26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1"/>
      <c r="BL8" s="8">
        <v>6</v>
      </c>
      <c r="BM8" s="8">
        <v>18</v>
      </c>
      <c r="BN8" s="56">
        <f t="shared" si="0"/>
        <v>35.92679999999999</v>
      </c>
      <c r="BO8" s="57">
        <f t="shared" si="1"/>
        <v>13.95352652142062</v>
      </c>
      <c r="BP8" s="33">
        <f t="shared" si="10"/>
        <v>2</v>
      </c>
      <c r="BQ8" s="56">
        <f t="shared" si="2"/>
        <v>11.722520644599415</v>
      </c>
      <c r="BR8" s="56">
        <f t="shared" si="3"/>
        <v>59.10284716602003</v>
      </c>
      <c r="BS8" s="36">
        <f t="shared" si="11"/>
        <v>2.6706689522727305</v>
      </c>
      <c r="BT8" s="7">
        <f t="shared" si="12"/>
        <v>59.10284716602003</v>
      </c>
      <c r="BU8" s="61">
        <f aca="true" t="shared" si="17" ref="BU8:BU71">IF(BR8&gt;0,(BR8-((0.18*BR8)-10.3)*2)/BR8*BS8,0)</f>
        <v>2.640076355129341</v>
      </c>
      <c r="BV8" s="61">
        <f t="shared" si="13"/>
        <v>2.2164771186806345</v>
      </c>
      <c r="BW8" s="61">
        <f t="shared" si="14"/>
        <v>1.368183414432486</v>
      </c>
      <c r="BX8" s="61">
        <f t="shared" si="15"/>
        <v>1.3286773499611484</v>
      </c>
      <c r="BY8" s="61">
        <f t="shared" si="4"/>
        <v>0.7533779126190625</v>
      </c>
      <c r="CA8" s="36">
        <v>1.448</v>
      </c>
      <c r="CB8" s="36">
        <v>1.4248927617959746</v>
      </c>
      <c r="CC8" s="36">
        <v>0.8405034835056945</v>
      </c>
      <c r="CD8" s="33">
        <v>64</v>
      </c>
      <c r="CF8" s="36">
        <v>2.1</v>
      </c>
      <c r="CG8" s="36">
        <v>58.08518053427303</v>
      </c>
      <c r="CI8" s="34">
        <f t="shared" si="16"/>
        <v>0.6498971944337859</v>
      </c>
    </row>
    <row r="9" spans="1:87" s="34" customFormat="1" ht="12.75">
      <c r="A9" s="33">
        <v>6</v>
      </c>
      <c r="B9" s="34" t="s">
        <v>128</v>
      </c>
      <c r="C9" s="33" t="s">
        <v>69</v>
      </c>
      <c r="D9" s="33">
        <v>90</v>
      </c>
      <c r="E9" s="36">
        <f t="shared" si="5"/>
        <v>0.7008655824094964</v>
      </c>
      <c r="F9" s="56">
        <f t="shared" si="6"/>
        <v>62.364967752276264</v>
      </c>
      <c r="G9" s="56">
        <f t="shared" si="7"/>
        <v>65.25776211293166</v>
      </c>
      <c r="H9" s="36">
        <f t="shared" si="8"/>
        <v>0.7204040328279105</v>
      </c>
      <c r="I9" s="36">
        <f t="shared" si="9"/>
        <v>0.44755996389470637</v>
      </c>
      <c r="J9" s="35">
        <v>60</v>
      </c>
      <c r="K9" s="36">
        <v>0</v>
      </c>
      <c r="L9" s="36">
        <v>0</v>
      </c>
      <c r="M9" s="33">
        <v>0</v>
      </c>
      <c r="N9" s="33">
        <v>25</v>
      </c>
      <c r="O9" s="33">
        <v>45</v>
      </c>
      <c r="P9" s="33">
        <v>75</v>
      </c>
      <c r="Q9" s="33">
        <v>25</v>
      </c>
      <c r="R9" s="33">
        <v>25</v>
      </c>
      <c r="S9" s="33">
        <v>32</v>
      </c>
      <c r="T9" s="35">
        <v>25.6</v>
      </c>
      <c r="U9" s="35">
        <v>11</v>
      </c>
      <c r="V9" s="39">
        <v>30</v>
      </c>
      <c r="W9" s="35">
        <v>10</v>
      </c>
      <c r="X9" s="35">
        <v>3</v>
      </c>
      <c r="Y9" s="35">
        <v>10</v>
      </c>
      <c r="Z9" s="33">
        <v>0.73</v>
      </c>
      <c r="AA9" s="33">
        <v>6.02</v>
      </c>
      <c r="AB9" s="33">
        <v>6.39</v>
      </c>
      <c r="AC9" s="33">
        <v>5</v>
      </c>
      <c r="AD9" s="33">
        <v>9.26</v>
      </c>
      <c r="AE9" s="33">
        <v>6.01</v>
      </c>
      <c r="AF9" s="33">
        <v>7.14</v>
      </c>
      <c r="AG9" s="33">
        <v>2.62</v>
      </c>
      <c r="AH9" s="33">
        <v>6.32</v>
      </c>
      <c r="AI9" s="33">
        <v>1.84</v>
      </c>
      <c r="AJ9" s="33">
        <v>1.32</v>
      </c>
      <c r="AK9" s="33">
        <v>0.31</v>
      </c>
      <c r="AL9" s="33">
        <v>0.26</v>
      </c>
      <c r="AM9" s="33">
        <v>2.85</v>
      </c>
      <c r="AN9" s="33">
        <v>0.28</v>
      </c>
      <c r="AO9" s="33">
        <v>0.02</v>
      </c>
      <c r="AP9" s="33">
        <v>0.05</v>
      </c>
      <c r="AQ9" s="33">
        <v>252</v>
      </c>
      <c r="AR9" s="33">
        <v>20</v>
      </c>
      <c r="AS9" s="33">
        <v>12</v>
      </c>
      <c r="AT9" s="33">
        <v>32</v>
      </c>
      <c r="AU9" s="33">
        <v>0</v>
      </c>
      <c r="AV9" s="33">
        <v>0.65</v>
      </c>
      <c r="AW9" s="33">
        <v>0.16</v>
      </c>
      <c r="AX9" s="33">
        <v>0</v>
      </c>
      <c r="AY9" s="33">
        <v>2</v>
      </c>
      <c r="AZ9" s="33">
        <v>26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1"/>
      <c r="BL9" s="8">
        <v>4</v>
      </c>
      <c r="BM9" s="8">
        <v>13</v>
      </c>
      <c r="BN9" s="56">
        <f t="shared" si="0"/>
        <v>33.4768</v>
      </c>
      <c r="BO9" s="57">
        <f t="shared" si="1"/>
        <v>20.63267171229206</v>
      </c>
      <c r="BP9" s="33">
        <f t="shared" si="10"/>
        <v>2</v>
      </c>
      <c r="BQ9" s="56">
        <f t="shared" si="2"/>
        <v>13.648290400639608</v>
      </c>
      <c r="BR9" s="56">
        <f t="shared" si="3"/>
        <v>65.25776211293166</v>
      </c>
      <c r="BS9" s="36">
        <f t="shared" si="11"/>
        <v>3.0226834127152187</v>
      </c>
      <c r="BT9" s="7">
        <f t="shared" si="12"/>
        <v>62.364967752276264</v>
      </c>
      <c r="BU9" s="61">
        <f t="shared" si="17"/>
        <v>2.888691666028943</v>
      </c>
      <c r="BV9" s="61">
        <f t="shared" si="13"/>
        <v>2.467578582689232</v>
      </c>
      <c r="BW9" s="61">
        <f t="shared" si="14"/>
        <v>1.54470774363053</v>
      </c>
      <c r="BX9" s="61">
        <f t="shared" si="15"/>
        <v>1.587770488352715</v>
      </c>
      <c r="BY9" s="61">
        <f t="shared" si="4"/>
        <v>0.9864221604239329</v>
      </c>
      <c r="CA9" s="36">
        <v>1.5215</v>
      </c>
      <c r="CB9" s="36">
        <v>1.522009132698506</v>
      </c>
      <c r="CC9" s="36">
        <v>0.9277467823970342</v>
      </c>
      <c r="CD9" s="33">
        <v>67</v>
      </c>
      <c r="CF9" s="36">
        <v>0</v>
      </c>
      <c r="CG9" s="36">
        <v>60</v>
      </c>
      <c r="CI9" s="34">
        <f t="shared" si="16"/>
        <v>0.7482615351227855</v>
      </c>
    </row>
    <row r="10" spans="1:87" s="34" customFormat="1" ht="12.75">
      <c r="A10" s="33">
        <v>7</v>
      </c>
      <c r="B10" s="34" t="s">
        <v>250</v>
      </c>
      <c r="C10" s="33" t="s">
        <v>69</v>
      </c>
      <c r="D10" s="33">
        <v>35</v>
      </c>
      <c r="E10" s="36">
        <f t="shared" si="5"/>
        <v>0.5002901907372921</v>
      </c>
      <c r="F10" s="56">
        <f t="shared" si="6"/>
        <v>49.36582160654549</v>
      </c>
      <c r="G10" s="56">
        <f t="shared" si="7"/>
        <v>49.36582160654549</v>
      </c>
      <c r="H10" s="36">
        <f t="shared" si="8"/>
        <v>0.4167508948805262</v>
      </c>
      <c r="I10" s="36">
        <f t="shared" si="9"/>
        <v>0.16988456404501623</v>
      </c>
      <c r="J10" s="35">
        <v>53.106450774192474</v>
      </c>
      <c r="K10" s="36">
        <v>0</v>
      </c>
      <c r="L10" s="36">
        <v>0</v>
      </c>
      <c r="M10" s="33">
        <v>0</v>
      </c>
      <c r="N10" s="33">
        <v>17</v>
      </c>
      <c r="O10" s="33">
        <v>50</v>
      </c>
      <c r="P10" s="33">
        <v>82</v>
      </c>
      <c r="Q10" s="33">
        <v>18</v>
      </c>
      <c r="R10" s="33">
        <v>31</v>
      </c>
      <c r="S10" s="33">
        <v>43</v>
      </c>
      <c r="T10" s="35">
        <v>36.55</v>
      </c>
      <c r="U10" s="35">
        <v>22</v>
      </c>
      <c r="V10" s="39">
        <v>27</v>
      </c>
      <c r="W10" s="35">
        <v>10</v>
      </c>
      <c r="X10" s="35">
        <v>3</v>
      </c>
      <c r="Y10" s="35">
        <v>10</v>
      </c>
      <c r="Z10" s="33">
        <v>0.73</v>
      </c>
      <c r="AA10" s="33">
        <v>6.02</v>
      </c>
      <c r="AB10" s="33">
        <v>6.39</v>
      </c>
      <c r="AC10" s="33">
        <v>5</v>
      </c>
      <c r="AD10" s="33">
        <v>9.26</v>
      </c>
      <c r="AE10" s="33">
        <v>6.01</v>
      </c>
      <c r="AF10" s="33">
        <v>7.14</v>
      </c>
      <c r="AG10" s="33">
        <v>2.62</v>
      </c>
      <c r="AH10" s="33">
        <v>6.32</v>
      </c>
      <c r="AI10" s="33">
        <v>1.84</v>
      </c>
      <c r="AJ10" s="33">
        <v>1.74</v>
      </c>
      <c r="AK10" s="33">
        <v>0.27</v>
      </c>
      <c r="AL10" s="33">
        <v>0.33</v>
      </c>
      <c r="AM10" s="33">
        <v>2.35</v>
      </c>
      <c r="AN10" s="33">
        <v>0.31</v>
      </c>
      <c r="AO10" s="33">
        <v>0.16</v>
      </c>
      <c r="AP10" s="33">
        <v>0.41</v>
      </c>
      <c r="AQ10" s="33">
        <v>280</v>
      </c>
      <c r="AR10" s="33">
        <v>41</v>
      </c>
      <c r="AS10" s="33">
        <v>11</v>
      </c>
      <c r="AT10" s="33">
        <v>50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1"/>
      <c r="BL10" s="8">
        <v>16</v>
      </c>
      <c r="BM10" s="8">
        <v>24</v>
      </c>
      <c r="BN10" s="56">
        <f t="shared" si="0"/>
        <v>36.57359999999999</v>
      </c>
      <c r="BO10" s="57">
        <f t="shared" si="1"/>
        <v>5.494796642026657</v>
      </c>
      <c r="BP10" s="33">
        <f t="shared" si="10"/>
        <v>2</v>
      </c>
      <c r="BQ10" s="56">
        <f t="shared" si="2"/>
        <v>9.797424964518841</v>
      </c>
      <c r="BR10" s="56">
        <f t="shared" si="3"/>
        <v>49.36582160654549</v>
      </c>
      <c r="BS10" s="36">
        <f t="shared" si="11"/>
        <v>2.143291660463284</v>
      </c>
      <c r="BT10" s="7">
        <f t="shared" si="12"/>
        <v>49.36582160654549</v>
      </c>
      <c r="BU10" s="61">
        <f t="shared" si="17"/>
        <v>2.266086757439815</v>
      </c>
      <c r="BV10" s="61">
        <f t="shared" si="13"/>
        <v>1.8387476250142132</v>
      </c>
      <c r="BW10" s="61">
        <f t="shared" si="14"/>
        <v>1.1026395803849918</v>
      </c>
      <c r="BX10" s="61">
        <f t="shared" si="15"/>
        <v>0.9185189723166798</v>
      </c>
      <c r="BY10" s="61">
        <f t="shared" si="4"/>
        <v>0.3744255791552158</v>
      </c>
      <c r="CA10" s="36">
        <v>1.105</v>
      </c>
      <c r="CB10" s="36">
        <v>0.96</v>
      </c>
      <c r="CC10" s="36">
        <v>0.42</v>
      </c>
      <c r="CD10" s="33">
        <v>50</v>
      </c>
      <c r="CF10" s="36">
        <v>1.92</v>
      </c>
      <c r="CG10" s="36">
        <v>53.106450774192474</v>
      </c>
      <c r="CI10" s="34">
        <f t="shared" si="16"/>
        <v>0.5625854128348459</v>
      </c>
    </row>
    <row r="11" spans="1:87" s="44" customFormat="1" ht="12.75">
      <c r="A11" s="33">
        <v>8</v>
      </c>
      <c r="B11" s="40" t="s">
        <v>129</v>
      </c>
      <c r="C11" s="41" t="s">
        <v>69</v>
      </c>
      <c r="D11" s="41">
        <v>35</v>
      </c>
      <c r="E11" s="36">
        <f t="shared" si="5"/>
        <v>0.5665505004493118</v>
      </c>
      <c r="F11" s="56">
        <f t="shared" si="6"/>
        <v>54.88436576379884</v>
      </c>
      <c r="G11" s="56">
        <f t="shared" si="7"/>
        <v>54.88436576379884</v>
      </c>
      <c r="H11" s="36">
        <f t="shared" si="8"/>
        <v>0.5210733224468597</v>
      </c>
      <c r="I11" s="36">
        <f t="shared" si="9"/>
        <v>0.2669338823233456</v>
      </c>
      <c r="J11" s="35">
        <v>58.08518053427303</v>
      </c>
      <c r="K11" s="42">
        <v>0</v>
      </c>
      <c r="L11" s="42">
        <v>0</v>
      </c>
      <c r="M11" s="41">
        <v>0</v>
      </c>
      <c r="N11" s="41">
        <v>20</v>
      </c>
      <c r="O11" s="41">
        <v>60</v>
      </c>
      <c r="P11" s="41">
        <v>80</v>
      </c>
      <c r="Q11" s="41">
        <v>20</v>
      </c>
      <c r="R11" s="41">
        <v>27</v>
      </c>
      <c r="S11" s="41">
        <v>37</v>
      </c>
      <c r="T11" s="43">
        <v>29.6</v>
      </c>
      <c r="U11" s="43">
        <v>17</v>
      </c>
      <c r="V11" s="39">
        <v>30</v>
      </c>
      <c r="W11" s="43">
        <v>10</v>
      </c>
      <c r="X11" s="43">
        <v>3</v>
      </c>
      <c r="Y11" s="43">
        <v>10</v>
      </c>
      <c r="Z11" s="41">
        <v>0.73</v>
      </c>
      <c r="AA11" s="41">
        <v>6.02</v>
      </c>
      <c r="AB11" s="41">
        <v>6.39</v>
      </c>
      <c r="AC11" s="41">
        <v>5</v>
      </c>
      <c r="AD11" s="41">
        <v>9.26</v>
      </c>
      <c r="AE11" s="41">
        <v>6.01</v>
      </c>
      <c r="AF11" s="41">
        <v>7.14</v>
      </c>
      <c r="AG11" s="41">
        <v>2.62</v>
      </c>
      <c r="AH11" s="41">
        <v>6.32</v>
      </c>
      <c r="AI11" s="41">
        <v>1.84</v>
      </c>
      <c r="AJ11" s="41">
        <v>1.74</v>
      </c>
      <c r="AK11" s="41">
        <v>0.27</v>
      </c>
      <c r="AL11" s="41">
        <v>0.33</v>
      </c>
      <c r="AM11" s="41">
        <v>2.35</v>
      </c>
      <c r="AN11" s="41">
        <v>0.31</v>
      </c>
      <c r="AO11" s="41">
        <v>0.16</v>
      </c>
      <c r="AP11" s="41">
        <v>0.41</v>
      </c>
      <c r="AQ11" s="41">
        <v>280</v>
      </c>
      <c r="AR11" s="41">
        <v>41</v>
      </c>
      <c r="AS11" s="41">
        <v>11</v>
      </c>
      <c r="AT11" s="41">
        <v>50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33">
        <v>0</v>
      </c>
      <c r="BK11" s="1"/>
      <c r="BL11" s="8">
        <v>12</v>
      </c>
      <c r="BM11" s="8">
        <v>18</v>
      </c>
      <c r="BN11" s="56">
        <f t="shared" si="0"/>
        <v>35.92679999999999</v>
      </c>
      <c r="BO11" s="57">
        <f t="shared" si="1"/>
        <v>9.735045119199434</v>
      </c>
      <c r="BP11" s="33">
        <f t="shared" si="10"/>
        <v>2</v>
      </c>
      <c r="BQ11" s="56">
        <f t="shared" si="2"/>
        <v>11.722520644599415</v>
      </c>
      <c r="BR11" s="56">
        <f t="shared" si="3"/>
        <v>54.88436576379884</v>
      </c>
      <c r="BS11" s="36">
        <f t="shared" si="11"/>
        <v>2.434433993748344</v>
      </c>
      <c r="BT11" s="7">
        <f t="shared" si="12"/>
        <v>54.88436576379884</v>
      </c>
      <c r="BU11" s="61">
        <f t="shared" si="17"/>
        <v>2.4717650000567346</v>
      </c>
      <c r="BV11" s="61">
        <f t="shared" si="13"/>
        <v>2.046482650057302</v>
      </c>
      <c r="BW11" s="61">
        <f t="shared" si="14"/>
        <v>1.2486773029902831</v>
      </c>
      <c r="BX11" s="61">
        <f t="shared" si="15"/>
        <v>1.1484456026728789</v>
      </c>
      <c r="BY11" s="61">
        <f t="shared" si="4"/>
        <v>0.5883222766406537</v>
      </c>
      <c r="CA11" s="42">
        <v>1.448</v>
      </c>
      <c r="CB11" s="42">
        <v>1.4248927617959746</v>
      </c>
      <c r="CC11" s="42">
        <v>0.8405034835056945</v>
      </c>
      <c r="CD11" s="41">
        <v>64</v>
      </c>
      <c r="CF11" s="36">
        <v>2.1</v>
      </c>
      <c r="CG11" s="36">
        <v>58.08518053427303</v>
      </c>
      <c r="CI11" s="34">
        <f t="shared" si="16"/>
        <v>0.6498971944337859</v>
      </c>
    </row>
    <row r="12" spans="1:87" s="40" customFormat="1" ht="12.75">
      <c r="A12" s="33">
        <v>9</v>
      </c>
      <c r="B12" s="44" t="s">
        <v>130</v>
      </c>
      <c r="C12" s="45" t="s">
        <v>69</v>
      </c>
      <c r="D12" s="45">
        <v>35</v>
      </c>
      <c r="E12" s="36">
        <f t="shared" si="5"/>
        <v>0.6453871294801611</v>
      </c>
      <c r="F12" s="56">
        <f t="shared" si="6"/>
        <v>59.547407883371704</v>
      </c>
      <c r="G12" s="56">
        <f t="shared" si="7"/>
        <v>60.85532481776829</v>
      </c>
      <c r="H12" s="36">
        <f t="shared" si="8"/>
        <v>0.6385890097195029</v>
      </c>
      <c r="I12" s="36">
        <f t="shared" si="9"/>
        <v>0.37421436139541797</v>
      </c>
      <c r="J12" s="39">
        <v>60</v>
      </c>
      <c r="K12" s="46">
        <v>0</v>
      </c>
      <c r="L12" s="46">
        <v>0</v>
      </c>
      <c r="M12" s="45">
        <v>0</v>
      </c>
      <c r="N12" s="45">
        <v>25</v>
      </c>
      <c r="O12" s="45">
        <v>70</v>
      </c>
      <c r="P12" s="45">
        <v>85</v>
      </c>
      <c r="Q12" s="45">
        <v>15</v>
      </c>
      <c r="R12" s="45">
        <v>25</v>
      </c>
      <c r="S12" s="45">
        <v>32</v>
      </c>
      <c r="T12" s="39">
        <v>24</v>
      </c>
      <c r="U12" s="39">
        <v>11</v>
      </c>
      <c r="V12" s="39">
        <v>30</v>
      </c>
      <c r="W12" s="39">
        <v>10</v>
      </c>
      <c r="X12" s="39">
        <v>3</v>
      </c>
      <c r="Y12" s="39">
        <v>10</v>
      </c>
      <c r="Z12" s="45">
        <v>0.73</v>
      </c>
      <c r="AA12" s="45">
        <v>6.02</v>
      </c>
      <c r="AB12" s="45">
        <v>6.39</v>
      </c>
      <c r="AC12" s="45">
        <v>5</v>
      </c>
      <c r="AD12" s="45">
        <v>9.26</v>
      </c>
      <c r="AE12" s="45">
        <v>6.01</v>
      </c>
      <c r="AF12" s="45">
        <v>7.14</v>
      </c>
      <c r="AG12" s="45">
        <v>2.62</v>
      </c>
      <c r="AH12" s="45">
        <v>6.32</v>
      </c>
      <c r="AI12" s="45">
        <v>1.84</v>
      </c>
      <c r="AJ12" s="45">
        <v>1.32</v>
      </c>
      <c r="AK12" s="45">
        <v>0.31</v>
      </c>
      <c r="AL12" s="45">
        <v>0.26</v>
      </c>
      <c r="AM12" s="45">
        <v>2.85</v>
      </c>
      <c r="AN12" s="45">
        <v>0.28</v>
      </c>
      <c r="AO12" s="45">
        <v>0.02</v>
      </c>
      <c r="AP12" s="45">
        <v>0.05</v>
      </c>
      <c r="AQ12" s="45">
        <v>252</v>
      </c>
      <c r="AR12" s="45">
        <v>20</v>
      </c>
      <c r="AS12" s="45">
        <v>12</v>
      </c>
      <c r="AT12" s="45">
        <v>32</v>
      </c>
      <c r="AU12" s="45">
        <v>0</v>
      </c>
      <c r="AV12" s="45">
        <v>0.65</v>
      </c>
      <c r="AW12" s="45">
        <v>0.16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33">
        <v>0</v>
      </c>
      <c r="BK12" s="1"/>
      <c r="BL12" s="8">
        <v>9</v>
      </c>
      <c r="BM12" s="8">
        <v>13</v>
      </c>
      <c r="BN12" s="56">
        <f t="shared" si="0"/>
        <v>33.4768</v>
      </c>
      <c r="BO12" s="57">
        <f t="shared" si="1"/>
        <v>16.230234417128685</v>
      </c>
      <c r="BP12" s="33">
        <f t="shared" si="10"/>
        <v>2</v>
      </c>
      <c r="BQ12" s="56">
        <f t="shared" si="2"/>
        <v>13.648290400639608</v>
      </c>
      <c r="BR12" s="56">
        <f t="shared" si="3"/>
        <v>60.85532481776829</v>
      </c>
      <c r="BS12" s="36">
        <f t="shared" si="11"/>
        <v>2.77614692418607</v>
      </c>
      <c r="BT12" s="7">
        <f t="shared" si="12"/>
        <v>59.547407883371704</v>
      </c>
      <c r="BU12" s="61">
        <f t="shared" si="17"/>
        <v>2.7164813224431015</v>
      </c>
      <c r="BV12" s="61">
        <f t="shared" si="13"/>
        <v>2.293646135667532</v>
      </c>
      <c r="BW12" s="61">
        <f t="shared" si="14"/>
        <v>1.422433233374275</v>
      </c>
      <c r="BX12" s="61">
        <f t="shared" si="15"/>
        <v>1.4074501774217847</v>
      </c>
      <c r="BY12" s="61">
        <f t="shared" si="4"/>
        <v>0.8247684525155012</v>
      </c>
      <c r="CA12" s="46">
        <v>1.5215</v>
      </c>
      <c r="CB12" s="46">
        <v>1.522009132698506</v>
      </c>
      <c r="CC12" s="46">
        <v>0.9277467823970342</v>
      </c>
      <c r="CD12" s="45">
        <v>67</v>
      </c>
      <c r="CF12" s="46">
        <v>0</v>
      </c>
      <c r="CG12" s="36">
        <v>60</v>
      </c>
      <c r="CI12" s="34">
        <f t="shared" si="16"/>
        <v>0.7482615351227855</v>
      </c>
    </row>
    <row r="13" spans="1:87" s="44" customFormat="1" ht="12.75">
      <c r="A13" s="33">
        <v>10</v>
      </c>
      <c r="B13" s="44" t="s">
        <v>71</v>
      </c>
      <c r="C13" s="45" t="s">
        <v>69</v>
      </c>
      <c r="D13" s="45">
        <v>91</v>
      </c>
      <c r="E13" s="36">
        <f t="shared" si="5"/>
        <v>0.5885205997672327</v>
      </c>
      <c r="F13" s="56">
        <f t="shared" si="6"/>
        <v>56.07431701724447</v>
      </c>
      <c r="G13" s="56">
        <f t="shared" si="7"/>
        <v>56.07431701724447</v>
      </c>
      <c r="H13" s="36">
        <f t="shared" si="8"/>
        <v>0.5514571389681988</v>
      </c>
      <c r="I13" s="36">
        <f t="shared" si="9"/>
        <v>0.2948838606016828</v>
      </c>
      <c r="J13" s="39">
        <v>60.0213532187488</v>
      </c>
      <c r="K13" s="46">
        <v>2.36</v>
      </c>
      <c r="L13" s="46">
        <v>0</v>
      </c>
      <c r="M13" s="45">
        <v>0</v>
      </c>
      <c r="N13" s="45">
        <v>20</v>
      </c>
      <c r="O13" s="45">
        <v>22</v>
      </c>
      <c r="P13" s="45">
        <v>62</v>
      </c>
      <c r="Q13" s="45">
        <v>38</v>
      </c>
      <c r="R13" s="45">
        <v>35</v>
      </c>
      <c r="S13" s="45">
        <v>44</v>
      </c>
      <c r="T13" s="39">
        <v>35.2</v>
      </c>
      <c r="U13" s="39">
        <v>15</v>
      </c>
      <c r="V13" s="39">
        <v>23</v>
      </c>
      <c r="W13" s="39">
        <v>10</v>
      </c>
      <c r="X13" s="39">
        <v>3</v>
      </c>
      <c r="Y13" s="39">
        <v>10</v>
      </c>
      <c r="Z13" s="45">
        <v>0.73</v>
      </c>
      <c r="AA13" s="45">
        <v>6.02</v>
      </c>
      <c r="AB13" s="45">
        <v>6.39</v>
      </c>
      <c r="AC13" s="45">
        <v>5</v>
      </c>
      <c r="AD13" s="45">
        <v>9.26</v>
      </c>
      <c r="AE13" s="45">
        <v>6.01</v>
      </c>
      <c r="AF13" s="45">
        <v>7.14</v>
      </c>
      <c r="AG13" s="45">
        <v>2.62</v>
      </c>
      <c r="AH13" s="45">
        <v>6.32</v>
      </c>
      <c r="AI13" s="45">
        <v>1.84</v>
      </c>
      <c r="AJ13" s="45">
        <v>1.7</v>
      </c>
      <c r="AK13" s="45">
        <v>0.3</v>
      </c>
      <c r="AL13" s="45">
        <v>0.3</v>
      </c>
      <c r="AM13" s="45">
        <v>2.5</v>
      </c>
      <c r="AN13" s="45">
        <v>0.21</v>
      </c>
      <c r="AO13" s="45">
        <v>0.16</v>
      </c>
      <c r="AP13" s="45">
        <v>0.4</v>
      </c>
      <c r="AQ13" s="45">
        <v>280</v>
      </c>
      <c r="AR13" s="45">
        <v>40</v>
      </c>
      <c r="AS13" s="45">
        <v>10</v>
      </c>
      <c r="AT13" s="45">
        <v>40</v>
      </c>
      <c r="AU13" s="45">
        <v>0</v>
      </c>
      <c r="AV13" s="45">
        <v>0.2</v>
      </c>
      <c r="AW13" s="45">
        <v>0.13</v>
      </c>
      <c r="AX13" s="45">
        <v>0</v>
      </c>
      <c r="AY13" s="45">
        <v>0</v>
      </c>
      <c r="AZ13" s="45">
        <v>156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33">
        <v>0</v>
      </c>
      <c r="BK13" s="1"/>
      <c r="BL13" s="8">
        <v>8</v>
      </c>
      <c r="BM13" s="8">
        <v>24</v>
      </c>
      <c r="BN13" s="56">
        <f t="shared" si="0"/>
        <v>32.8888</v>
      </c>
      <c r="BO13" s="57">
        <f t="shared" si="1"/>
        <v>12.375667836122817</v>
      </c>
      <c r="BP13" s="33">
        <f t="shared" si="10"/>
        <v>2</v>
      </c>
      <c r="BQ13" s="56">
        <f t="shared" si="2"/>
        <v>13.309849181121653</v>
      </c>
      <c r="BR13" s="56">
        <f t="shared" si="3"/>
        <v>56.07431701724447</v>
      </c>
      <c r="BS13" s="36">
        <f t="shared" si="11"/>
        <v>2.5213806644299877</v>
      </c>
      <c r="BT13" s="7">
        <f t="shared" si="12"/>
        <v>56.07431701724447</v>
      </c>
      <c r="BU13" s="61">
        <f t="shared" si="17"/>
        <v>2.5399622577735887</v>
      </c>
      <c r="BV13" s="61">
        <f t="shared" si="13"/>
        <v>2.1153618803513243</v>
      </c>
      <c r="BW13" s="61">
        <f t="shared" si="14"/>
        <v>1.297099401886981</v>
      </c>
      <c r="BX13" s="61">
        <f t="shared" si="15"/>
        <v>1.2154115342859102</v>
      </c>
      <c r="BY13" s="61">
        <f t="shared" si="4"/>
        <v>0.649924028766109</v>
      </c>
      <c r="CA13" s="46">
        <v>1.3255</v>
      </c>
      <c r="CB13" s="46">
        <v>1.3</v>
      </c>
      <c r="CC13" s="46">
        <v>0.72</v>
      </c>
      <c r="CD13" s="45">
        <v>59</v>
      </c>
      <c r="CF13" s="46">
        <v>2.17</v>
      </c>
      <c r="CG13" s="36">
        <v>60.0213532187488</v>
      </c>
      <c r="CI13" s="34">
        <f t="shared" si="16"/>
        <v>0.6611946935480206</v>
      </c>
    </row>
    <row r="14" spans="1:87" s="44" customFormat="1" ht="12.75">
      <c r="A14" s="33">
        <v>11</v>
      </c>
      <c r="B14" s="44" t="s">
        <v>72</v>
      </c>
      <c r="C14" s="45" t="s">
        <v>69</v>
      </c>
      <c r="D14" s="45">
        <v>90</v>
      </c>
      <c r="E14" s="36">
        <f t="shared" si="5"/>
        <v>0.5635006039752147</v>
      </c>
      <c r="F14" s="56">
        <f t="shared" si="6"/>
        <v>54.18915373887063</v>
      </c>
      <c r="G14" s="56">
        <f t="shared" si="7"/>
        <v>54.18915373887063</v>
      </c>
      <c r="H14" s="36">
        <f t="shared" si="8"/>
        <v>0.5137638804560862</v>
      </c>
      <c r="I14" s="36">
        <f t="shared" si="9"/>
        <v>0.26018831204350784</v>
      </c>
      <c r="J14" s="39">
        <v>60.85114151209555</v>
      </c>
      <c r="K14" s="46">
        <v>2.36</v>
      </c>
      <c r="L14" s="46">
        <v>1.88</v>
      </c>
      <c r="M14" s="45">
        <v>1774</v>
      </c>
      <c r="N14" s="45">
        <v>20</v>
      </c>
      <c r="O14" s="45">
        <v>18</v>
      </c>
      <c r="P14" s="45">
        <v>54</v>
      </c>
      <c r="Q14" s="45">
        <v>46</v>
      </c>
      <c r="R14" s="45">
        <v>35</v>
      </c>
      <c r="S14" s="45">
        <v>44</v>
      </c>
      <c r="T14" s="39">
        <v>2.64</v>
      </c>
      <c r="U14" s="39">
        <v>15</v>
      </c>
      <c r="V14" s="39">
        <v>23</v>
      </c>
      <c r="W14" s="39">
        <v>10</v>
      </c>
      <c r="X14" s="39">
        <v>3</v>
      </c>
      <c r="Y14" s="39">
        <v>10</v>
      </c>
      <c r="Z14" s="45">
        <v>0.73</v>
      </c>
      <c r="AA14" s="45">
        <v>6.02</v>
      </c>
      <c r="AB14" s="45">
        <v>6.39</v>
      </c>
      <c r="AC14" s="45">
        <v>5</v>
      </c>
      <c r="AD14" s="45">
        <v>9.26</v>
      </c>
      <c r="AE14" s="45">
        <v>6.01</v>
      </c>
      <c r="AF14" s="45">
        <v>7.14</v>
      </c>
      <c r="AG14" s="45">
        <v>2.62</v>
      </c>
      <c r="AH14" s="45">
        <v>6.32</v>
      </c>
      <c r="AI14" s="45">
        <v>1.84</v>
      </c>
      <c r="AJ14" s="45">
        <v>1.3</v>
      </c>
      <c r="AK14" s="45">
        <v>0.25</v>
      </c>
      <c r="AL14" s="45">
        <v>0.3</v>
      </c>
      <c r="AM14" s="45">
        <v>2.5</v>
      </c>
      <c r="AN14" s="45">
        <v>0.21</v>
      </c>
      <c r="AO14" s="45">
        <v>0.08</v>
      </c>
      <c r="AP14" s="45">
        <v>0.05</v>
      </c>
      <c r="AQ14" s="45">
        <v>309</v>
      </c>
      <c r="AR14" s="45">
        <v>21</v>
      </c>
      <c r="AS14" s="45">
        <v>10</v>
      </c>
      <c r="AT14" s="45">
        <v>31</v>
      </c>
      <c r="AU14" s="45">
        <v>0</v>
      </c>
      <c r="AV14" s="45">
        <v>0.2</v>
      </c>
      <c r="AW14" s="45">
        <v>0.13</v>
      </c>
      <c r="AX14" s="45">
        <v>0</v>
      </c>
      <c r="AY14" s="45">
        <v>0</v>
      </c>
      <c r="AZ14" s="45">
        <v>156</v>
      </c>
      <c r="BA14" s="45">
        <v>16</v>
      </c>
      <c r="BB14" s="45">
        <v>0.4</v>
      </c>
      <c r="BC14" s="45">
        <v>1547</v>
      </c>
      <c r="BD14" s="45">
        <v>3.24</v>
      </c>
      <c r="BE14" s="45">
        <v>52</v>
      </c>
      <c r="BF14" s="45">
        <v>38</v>
      </c>
      <c r="BG14" s="45">
        <v>17</v>
      </c>
      <c r="BH14" s="45">
        <v>5.9</v>
      </c>
      <c r="BI14" s="45">
        <v>9.5</v>
      </c>
      <c r="BJ14" s="33">
        <v>0</v>
      </c>
      <c r="BK14" s="1"/>
      <c r="BL14" s="8">
        <v>11</v>
      </c>
      <c r="BM14" s="8">
        <v>25</v>
      </c>
      <c r="BN14" s="56">
        <f t="shared" si="0"/>
        <v>33.32</v>
      </c>
      <c r="BO14" s="57">
        <f t="shared" si="1"/>
        <v>10.337026689833984</v>
      </c>
      <c r="BP14" s="33">
        <f t="shared" si="10"/>
        <v>2</v>
      </c>
      <c r="BQ14" s="56">
        <f t="shared" si="2"/>
        <v>13.032127049036646</v>
      </c>
      <c r="BR14" s="56">
        <f t="shared" si="3"/>
        <v>54.18915373887063</v>
      </c>
      <c r="BS14" s="36">
        <f t="shared" si="11"/>
        <v>2.413662830690243</v>
      </c>
      <c r="BT14" s="7">
        <f t="shared" si="12"/>
        <v>54.18915373887063</v>
      </c>
      <c r="BU14" s="61">
        <f t="shared" si="17"/>
        <v>2.4622978341216193</v>
      </c>
      <c r="BV14" s="61">
        <f t="shared" si="13"/>
        <v>2.0369208124628355</v>
      </c>
      <c r="BW14" s="61">
        <f t="shared" si="14"/>
        <v>1.2419553311613734</v>
      </c>
      <c r="BX14" s="61">
        <f t="shared" si="15"/>
        <v>1.132335592525214</v>
      </c>
      <c r="BY14" s="61">
        <f t="shared" si="4"/>
        <v>0.5734550397438913</v>
      </c>
      <c r="CA14" s="46">
        <v>1.399</v>
      </c>
      <c r="CB14" s="46">
        <v>1.34</v>
      </c>
      <c r="CC14" s="46">
        <v>0.77</v>
      </c>
      <c r="CD14" s="45">
        <v>62</v>
      </c>
      <c r="CF14" s="46">
        <v>2.2</v>
      </c>
      <c r="CG14" s="36">
        <v>60.85114151209555</v>
      </c>
      <c r="CI14" s="34">
        <f t="shared" si="16"/>
        <v>0.6581882347998307</v>
      </c>
    </row>
    <row r="15" spans="1:87" s="44" customFormat="1" ht="12.75">
      <c r="A15" s="33">
        <v>12</v>
      </c>
      <c r="B15" s="44" t="s">
        <v>74</v>
      </c>
      <c r="C15" s="45" t="s">
        <v>69</v>
      </c>
      <c r="D15" s="45">
        <v>90</v>
      </c>
      <c r="E15" s="36">
        <f t="shared" si="5"/>
        <v>0.5533141121198375</v>
      </c>
      <c r="F15" s="56">
        <f t="shared" si="6"/>
        <v>53.903017676019005</v>
      </c>
      <c r="G15" s="56">
        <f t="shared" si="7"/>
        <v>53.903017676019005</v>
      </c>
      <c r="H15" s="36">
        <f t="shared" si="8"/>
        <v>0.5011546199302231</v>
      </c>
      <c r="I15" s="36">
        <f t="shared" si="9"/>
        <v>0.24853222543399836</v>
      </c>
      <c r="J15" s="39">
        <v>60.85114151209555</v>
      </c>
      <c r="K15" s="46">
        <v>2.36</v>
      </c>
      <c r="L15" s="46">
        <v>1.88</v>
      </c>
      <c r="M15" s="45">
        <v>1774</v>
      </c>
      <c r="N15" s="45">
        <v>18</v>
      </c>
      <c r="O15" s="45">
        <v>18</v>
      </c>
      <c r="P15" s="45">
        <v>54</v>
      </c>
      <c r="Q15" s="45">
        <v>46</v>
      </c>
      <c r="R15" s="45">
        <v>35</v>
      </c>
      <c r="S15" s="45">
        <v>46</v>
      </c>
      <c r="T15" s="39">
        <v>6.9</v>
      </c>
      <c r="U15" s="39">
        <v>15</v>
      </c>
      <c r="V15" s="39">
        <v>23</v>
      </c>
      <c r="W15" s="39">
        <v>10</v>
      </c>
      <c r="X15" s="39">
        <v>3</v>
      </c>
      <c r="Y15" s="39">
        <v>10</v>
      </c>
      <c r="Z15" s="45">
        <v>0.73</v>
      </c>
      <c r="AA15" s="45">
        <v>6.02</v>
      </c>
      <c r="AB15" s="45">
        <v>6.39</v>
      </c>
      <c r="AC15" s="45">
        <v>5</v>
      </c>
      <c r="AD15" s="45">
        <v>9.26</v>
      </c>
      <c r="AE15" s="45">
        <v>6.01</v>
      </c>
      <c r="AF15" s="45">
        <v>7.14</v>
      </c>
      <c r="AG15" s="45">
        <v>2.62</v>
      </c>
      <c r="AH15" s="45">
        <v>6.32</v>
      </c>
      <c r="AI15" s="45">
        <v>1.84</v>
      </c>
      <c r="AJ15" s="45">
        <v>1.4</v>
      </c>
      <c r="AK15" s="45">
        <v>0.2</v>
      </c>
      <c r="AL15" s="45">
        <v>0.3</v>
      </c>
      <c r="AM15" s="45">
        <v>2.5</v>
      </c>
      <c r="AN15" s="45">
        <v>0.21</v>
      </c>
      <c r="AO15" s="45">
        <v>0.08</v>
      </c>
      <c r="AP15" s="45">
        <v>0.05</v>
      </c>
      <c r="AQ15" s="45">
        <v>300</v>
      </c>
      <c r="AR15" s="45">
        <v>21</v>
      </c>
      <c r="AS15" s="45">
        <v>10</v>
      </c>
      <c r="AT15" s="45">
        <v>31</v>
      </c>
      <c r="AU15" s="45">
        <v>0</v>
      </c>
      <c r="AV15" s="45">
        <v>0.2</v>
      </c>
      <c r="AW15" s="45">
        <v>0.13</v>
      </c>
      <c r="AX15" s="45">
        <v>0</v>
      </c>
      <c r="AY15" s="45">
        <v>0</v>
      </c>
      <c r="AZ15" s="45">
        <v>156</v>
      </c>
      <c r="BA15" s="47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1"/>
      <c r="BL15" s="8">
        <v>11</v>
      </c>
      <c r="BM15" s="8">
        <v>27</v>
      </c>
      <c r="BN15" s="56">
        <f t="shared" si="0"/>
        <v>34.711600000000004</v>
      </c>
      <c r="BO15" s="57">
        <f t="shared" si="1"/>
        <v>8.645495419616388</v>
      </c>
      <c r="BP15" s="33">
        <f t="shared" si="10"/>
        <v>2</v>
      </c>
      <c r="BQ15" s="56">
        <f t="shared" si="2"/>
        <v>13.045922256402614</v>
      </c>
      <c r="BR15" s="56">
        <f t="shared" si="3"/>
        <v>53.903017676019005</v>
      </c>
      <c r="BS15" s="36">
        <f t="shared" si="11"/>
        <v>2.377963678267428</v>
      </c>
      <c r="BT15" s="7">
        <f t="shared" si="12"/>
        <v>53.903017676019005</v>
      </c>
      <c r="BU15" s="61">
        <f t="shared" si="17"/>
        <v>2.4306780039042324</v>
      </c>
      <c r="BV15" s="61">
        <f t="shared" si="13"/>
        <v>2.0049847839432746</v>
      </c>
      <c r="BW15" s="61">
        <f t="shared" si="14"/>
        <v>1.219504303112122</v>
      </c>
      <c r="BX15" s="61">
        <f t="shared" si="15"/>
        <v>1.104544782326212</v>
      </c>
      <c r="BY15" s="61">
        <f t="shared" si="4"/>
        <v>0.5477650248565324</v>
      </c>
      <c r="CA15" s="46">
        <v>1.3255</v>
      </c>
      <c r="CB15" s="46">
        <v>1.2763186331531469</v>
      </c>
      <c r="CC15" s="46">
        <v>0.7056714926518476</v>
      </c>
      <c r="CD15" s="39">
        <v>61</v>
      </c>
      <c r="CF15" s="46">
        <v>2.2</v>
      </c>
      <c r="CG15" s="36">
        <v>60.85114151209555</v>
      </c>
      <c r="CI15" s="34">
        <f t="shared" si="16"/>
        <v>0.6519701277562526</v>
      </c>
    </row>
    <row r="16" spans="1:87" s="44" customFormat="1" ht="12.75">
      <c r="A16" s="33">
        <v>13</v>
      </c>
      <c r="B16" s="44" t="s">
        <v>84</v>
      </c>
      <c r="C16" s="45" t="s">
        <v>69</v>
      </c>
      <c r="D16" s="45">
        <v>89</v>
      </c>
      <c r="E16" s="36">
        <f t="shared" si="5"/>
        <v>0.6327222051239968</v>
      </c>
      <c r="F16" s="56">
        <f t="shared" si="6"/>
        <v>63.888766631149764</v>
      </c>
      <c r="G16" s="56">
        <f t="shared" si="7"/>
        <v>67.63869786117151</v>
      </c>
      <c r="H16" s="36">
        <f t="shared" si="8"/>
        <v>0.6581016030008813</v>
      </c>
      <c r="I16" s="36">
        <f t="shared" si="9"/>
        <v>0.3918091575918502</v>
      </c>
      <c r="J16" s="39">
        <v>0</v>
      </c>
      <c r="K16" s="46">
        <v>0</v>
      </c>
      <c r="L16" s="46">
        <v>0</v>
      </c>
      <c r="M16" s="45">
        <v>0</v>
      </c>
      <c r="N16" s="45">
        <v>5.72</v>
      </c>
      <c r="O16" s="45">
        <v>49.26</v>
      </c>
      <c r="P16" s="45">
        <v>70</v>
      </c>
      <c r="Q16" s="45">
        <v>30</v>
      </c>
      <c r="R16" s="45">
        <v>20</v>
      </c>
      <c r="S16" s="45">
        <v>25</v>
      </c>
      <c r="T16" s="39">
        <v>25</v>
      </c>
      <c r="U16" s="39">
        <v>28</v>
      </c>
      <c r="V16" s="39">
        <v>60.21</v>
      </c>
      <c r="W16" s="39">
        <v>90</v>
      </c>
      <c r="X16" s="39">
        <v>2.96</v>
      </c>
      <c r="Y16" s="39">
        <v>6.11</v>
      </c>
      <c r="Z16" s="45">
        <v>0.47</v>
      </c>
      <c r="AA16" s="45">
        <v>4.54</v>
      </c>
      <c r="AB16" s="45">
        <v>4.72</v>
      </c>
      <c r="AC16" s="45">
        <v>2.74</v>
      </c>
      <c r="AD16" s="45">
        <v>4.86</v>
      </c>
      <c r="AE16" s="45">
        <v>2.46</v>
      </c>
      <c r="AF16" s="45">
        <v>3.3</v>
      </c>
      <c r="AG16" s="45">
        <v>1.84</v>
      </c>
      <c r="AH16" s="45">
        <v>2.99</v>
      </c>
      <c r="AI16" s="45">
        <v>1.64</v>
      </c>
      <c r="AJ16" s="45">
        <v>0.23</v>
      </c>
      <c r="AK16" s="45">
        <v>0.11</v>
      </c>
      <c r="AL16" s="45">
        <v>0.13</v>
      </c>
      <c r="AM16" s="45">
        <v>0.53</v>
      </c>
      <c r="AN16" s="45">
        <v>0.11</v>
      </c>
      <c r="AO16" s="45">
        <v>0.02</v>
      </c>
      <c r="AP16" s="45">
        <v>0.05</v>
      </c>
      <c r="AQ16" s="45">
        <v>301</v>
      </c>
      <c r="AR16" s="45">
        <v>24</v>
      </c>
      <c r="AS16" s="45">
        <v>11</v>
      </c>
      <c r="AT16" s="45">
        <v>21</v>
      </c>
      <c r="AU16" s="45">
        <v>0</v>
      </c>
      <c r="AV16" s="45">
        <v>0.3</v>
      </c>
      <c r="AW16" s="45">
        <v>0</v>
      </c>
      <c r="AX16" s="45">
        <v>0</v>
      </c>
      <c r="AY16" s="45">
        <v>0</v>
      </c>
      <c r="AZ16" s="45">
        <v>0</v>
      </c>
      <c r="BA16" s="47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1"/>
      <c r="BL16" s="8">
        <v>24.61</v>
      </c>
      <c r="BM16" s="8">
        <v>32</v>
      </c>
      <c r="BN16" s="56">
        <f t="shared" si="0"/>
        <v>66.84580000000001</v>
      </c>
      <c r="BO16" s="57">
        <f t="shared" si="1"/>
        <v>0.03274620316400133</v>
      </c>
      <c r="BP16" s="33">
        <f t="shared" si="10"/>
        <v>1.96</v>
      </c>
      <c r="BQ16" s="56">
        <f t="shared" si="2"/>
        <v>3.350151658007499</v>
      </c>
      <c r="BR16" s="56">
        <f t="shared" si="3"/>
        <v>67.63869786117151</v>
      </c>
      <c r="BS16" s="36">
        <f t="shared" si="11"/>
        <v>2.8343037570134997</v>
      </c>
      <c r="BT16" s="7">
        <f t="shared" si="12"/>
        <v>63.888766631149764</v>
      </c>
      <c r="BU16" s="61">
        <f t="shared" si="17"/>
        <v>2.6771682042917755</v>
      </c>
      <c r="BV16" s="61">
        <f t="shared" si="13"/>
        <v>2.253939886334693</v>
      </c>
      <c r="BW16" s="61">
        <f t="shared" si="14"/>
        <v>1.3945197400932892</v>
      </c>
      <c r="BX16" s="61">
        <f t="shared" si="15"/>
        <v>1.4504559330139424</v>
      </c>
      <c r="BY16" s="61">
        <f t="shared" si="4"/>
        <v>0.8635473833324379</v>
      </c>
      <c r="CA16" s="46">
        <v>1.35</v>
      </c>
      <c r="CB16" s="46">
        <v>1.31</v>
      </c>
      <c r="CC16" s="46">
        <v>0.74</v>
      </c>
      <c r="CD16" s="45">
        <v>60</v>
      </c>
      <c r="CF16" s="46">
        <v>0</v>
      </c>
      <c r="CG16" s="36">
        <v>0</v>
      </c>
      <c r="CI16" s="34">
        <f t="shared" si="16"/>
        <v>0.4466868877343332</v>
      </c>
    </row>
    <row r="17" spans="1:87" s="44" customFormat="1" ht="12.75">
      <c r="A17" s="33">
        <v>14</v>
      </c>
      <c r="B17" s="44" t="s">
        <v>85</v>
      </c>
      <c r="C17" s="45" t="s">
        <v>69</v>
      </c>
      <c r="D17" s="45">
        <v>22</v>
      </c>
      <c r="E17" s="36">
        <f t="shared" si="5"/>
        <v>0.7036210321867743</v>
      </c>
      <c r="F17" s="56">
        <f t="shared" si="6"/>
        <v>68.96674142575208</v>
      </c>
      <c r="G17" s="56">
        <f t="shared" si="7"/>
        <v>75.57303347773762</v>
      </c>
      <c r="H17" s="36">
        <f t="shared" si="8"/>
        <v>0.7670203805530295</v>
      </c>
      <c r="I17" s="36">
        <f t="shared" si="9"/>
        <v>0.4888413184128519</v>
      </c>
      <c r="J17" s="39">
        <v>68.04264005443412</v>
      </c>
      <c r="K17" s="46">
        <v>0</v>
      </c>
      <c r="L17" s="46">
        <v>3.2</v>
      </c>
      <c r="M17" s="45">
        <v>0</v>
      </c>
      <c r="N17" s="45">
        <v>5.4</v>
      </c>
      <c r="O17" s="45">
        <v>11</v>
      </c>
      <c r="P17" s="45">
        <v>39</v>
      </c>
      <c r="Q17" s="45">
        <v>61</v>
      </c>
      <c r="R17" s="45">
        <v>26</v>
      </c>
      <c r="S17" s="45">
        <v>41</v>
      </c>
      <c r="T17" s="39">
        <v>13.94</v>
      </c>
      <c r="U17" s="39">
        <v>2</v>
      </c>
      <c r="V17" s="39">
        <v>43.9</v>
      </c>
      <c r="W17" s="39">
        <v>90</v>
      </c>
      <c r="X17" s="39">
        <v>4.7</v>
      </c>
      <c r="Y17" s="39">
        <v>5</v>
      </c>
      <c r="Z17" s="45">
        <v>0.67</v>
      </c>
      <c r="AA17" s="45">
        <v>2.83</v>
      </c>
      <c r="AB17" s="45">
        <v>2.83</v>
      </c>
      <c r="AC17" s="45">
        <v>2.83</v>
      </c>
      <c r="AD17" s="45">
        <v>5.49</v>
      </c>
      <c r="AE17" s="45">
        <v>2.83</v>
      </c>
      <c r="AF17" s="45">
        <v>3.83</v>
      </c>
      <c r="AG17" s="45">
        <v>1</v>
      </c>
      <c r="AH17" s="45">
        <v>3.5</v>
      </c>
      <c r="AI17" s="45">
        <v>4.5</v>
      </c>
      <c r="AJ17" s="45">
        <v>0.23</v>
      </c>
      <c r="AK17" s="45">
        <v>0.11</v>
      </c>
      <c r="AL17" s="45">
        <v>0.07</v>
      </c>
      <c r="AM17" s="45">
        <v>0.53</v>
      </c>
      <c r="AN17" s="45">
        <v>0.11</v>
      </c>
      <c r="AO17" s="45">
        <v>0.12</v>
      </c>
      <c r="AP17" s="45">
        <v>0.05</v>
      </c>
      <c r="AQ17" s="45">
        <v>300</v>
      </c>
      <c r="AR17" s="45">
        <v>0</v>
      </c>
      <c r="AS17" s="45">
        <v>10</v>
      </c>
      <c r="AT17" s="45">
        <v>7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7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1"/>
      <c r="BL17" s="8">
        <v>31.5</v>
      </c>
      <c r="BM17" s="8">
        <v>32</v>
      </c>
      <c r="BN17" s="56">
        <f aca="true" t="shared" si="18" ref="BN17:BN80">IF(0.98*(100-(S17-(S17*BM17/100))-N17-X17-Y17)*1&gt;1,0.98*(100-(S17-(S17*BM17/100))-N17-X17-Y17),0)</f>
        <v>55.879599999999996</v>
      </c>
      <c r="BO17" s="57">
        <f t="shared" si="1"/>
        <v>0.004924162613994392</v>
      </c>
      <c r="BP17" s="33">
        <f t="shared" si="10"/>
        <v>3.7</v>
      </c>
      <c r="BQ17" s="56">
        <f t="shared" si="2"/>
        <v>18.36350931512364</v>
      </c>
      <c r="BR17" s="56">
        <f t="shared" si="3"/>
        <v>75.57303347773762</v>
      </c>
      <c r="BS17" s="36">
        <f t="shared" si="11"/>
        <v>3.1662863443415765</v>
      </c>
      <c r="BT17" s="7">
        <f t="shared" si="12"/>
        <v>68.96674142575208</v>
      </c>
      <c r="BU17" s="61">
        <f t="shared" si="17"/>
        <v>2.8895022674248283</v>
      </c>
      <c r="BV17" s="61">
        <f t="shared" si="13"/>
        <v>2.4762172900990764</v>
      </c>
      <c r="BW17" s="61">
        <f t="shared" si="14"/>
        <v>1.5507807549396506</v>
      </c>
      <c r="BX17" s="61">
        <f t="shared" si="15"/>
        <v>1.690512918738877</v>
      </c>
      <c r="BY17" s="61">
        <f t="shared" si="4"/>
        <v>1.0774062657819257</v>
      </c>
      <c r="CA17" s="46">
        <v>1.57</v>
      </c>
      <c r="CB17" s="46">
        <v>1.6</v>
      </c>
      <c r="CC17" s="46">
        <v>1</v>
      </c>
      <c r="CD17" s="45">
        <v>69</v>
      </c>
      <c r="CF17" s="46">
        <v>2.46</v>
      </c>
      <c r="CG17" s="36">
        <v>68.04264005443412</v>
      </c>
      <c r="CI17" s="34">
        <f t="shared" si="16"/>
        <v>0.9048292345466193</v>
      </c>
    </row>
    <row r="18" spans="1:87" s="44" customFormat="1" ht="12.75">
      <c r="A18" s="33">
        <v>15</v>
      </c>
      <c r="B18" s="44" t="s">
        <v>254</v>
      </c>
      <c r="C18" s="45" t="s">
        <v>69</v>
      </c>
      <c r="D18" s="45">
        <v>39</v>
      </c>
      <c r="E18" s="36">
        <f t="shared" si="5"/>
        <v>0.5874091349017968</v>
      </c>
      <c r="F18" s="56">
        <f t="shared" si="6"/>
        <v>59.121040372360085</v>
      </c>
      <c r="G18" s="56">
        <f t="shared" si="7"/>
        <v>59.121040372360085</v>
      </c>
      <c r="H18" s="36">
        <f t="shared" si="8"/>
        <v>0.5669816288272537</v>
      </c>
      <c r="I18" s="36">
        <f t="shared" si="9"/>
        <v>0.3091082800731539</v>
      </c>
      <c r="J18" s="39">
        <v>59.468161023184294</v>
      </c>
      <c r="K18" s="46">
        <v>2.06</v>
      </c>
      <c r="L18" s="46">
        <v>0</v>
      </c>
      <c r="M18" s="45">
        <v>0</v>
      </c>
      <c r="N18" s="45">
        <v>11.9</v>
      </c>
      <c r="O18" s="45">
        <v>70</v>
      </c>
      <c r="P18" s="45">
        <v>76</v>
      </c>
      <c r="Q18" s="45">
        <v>24</v>
      </c>
      <c r="R18" s="45">
        <v>35</v>
      </c>
      <c r="S18" s="45">
        <v>56.8</v>
      </c>
      <c r="T18" s="39">
        <v>36.92</v>
      </c>
      <c r="U18" s="39">
        <v>5.44</v>
      </c>
      <c r="V18" s="39">
        <v>20.08</v>
      </c>
      <c r="W18" s="39">
        <v>100</v>
      </c>
      <c r="X18" s="39">
        <v>2.92</v>
      </c>
      <c r="Y18" s="39">
        <v>8.3</v>
      </c>
      <c r="Z18" s="45">
        <v>1.73</v>
      </c>
      <c r="AA18" s="45">
        <v>3.65</v>
      </c>
      <c r="AB18" s="45">
        <v>1.73</v>
      </c>
      <c r="AC18" s="45">
        <v>3.94</v>
      </c>
      <c r="AD18" s="45">
        <v>6.35</v>
      </c>
      <c r="AE18" s="45">
        <v>3.65</v>
      </c>
      <c r="AF18" s="45">
        <v>5.48</v>
      </c>
      <c r="AG18" s="45">
        <v>1.83</v>
      </c>
      <c r="AH18" s="45">
        <v>3.94</v>
      </c>
      <c r="AI18" s="45">
        <v>1.35</v>
      </c>
      <c r="AJ18" s="45">
        <v>0.52</v>
      </c>
      <c r="AK18" s="45">
        <v>0.29</v>
      </c>
      <c r="AL18" s="45">
        <v>0.19</v>
      </c>
      <c r="AM18" s="45">
        <v>2.57</v>
      </c>
      <c r="AN18" s="45">
        <v>0.24</v>
      </c>
      <c r="AO18" s="45">
        <v>0.12</v>
      </c>
      <c r="AP18" s="45">
        <v>0.05</v>
      </c>
      <c r="AQ18" s="45">
        <v>375</v>
      </c>
      <c r="AR18" s="45">
        <v>25</v>
      </c>
      <c r="AS18" s="45">
        <v>8</v>
      </c>
      <c r="AT18" s="45">
        <v>45</v>
      </c>
      <c r="AU18" s="45">
        <v>0</v>
      </c>
      <c r="AV18" s="45">
        <v>0.72</v>
      </c>
      <c r="AW18" s="45">
        <v>0</v>
      </c>
      <c r="AX18" s="45">
        <v>0</v>
      </c>
      <c r="AY18" s="45">
        <v>0</v>
      </c>
      <c r="AZ18" s="45">
        <v>0</v>
      </c>
      <c r="BA18" s="47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1"/>
      <c r="BL18" s="8">
        <v>6.1</v>
      </c>
      <c r="BM18" s="8">
        <v>7.7</v>
      </c>
      <c r="BN18" s="56">
        <f t="shared" si="18"/>
        <v>23.964527999999998</v>
      </c>
      <c r="BO18" s="57">
        <f t="shared" si="1"/>
        <v>6.432815743946765</v>
      </c>
      <c r="BP18" s="33">
        <f t="shared" si="10"/>
        <v>1.92</v>
      </c>
      <c r="BQ18" s="56">
        <f t="shared" si="2"/>
        <v>31.40369662841333</v>
      </c>
      <c r="BR18" s="56">
        <f t="shared" si="3"/>
        <v>59.121040372360085</v>
      </c>
      <c r="BS18" s="36">
        <f t="shared" si="11"/>
        <v>2.566183116054379</v>
      </c>
      <c r="BT18" s="7">
        <f t="shared" si="12"/>
        <v>59.121040372360085</v>
      </c>
      <c r="BU18" s="61">
        <f t="shared" si="17"/>
        <v>2.5365121661388397</v>
      </c>
      <c r="BV18" s="61">
        <f t="shared" si="13"/>
        <v>2.111877287800228</v>
      </c>
      <c r="BW18" s="61">
        <f t="shared" si="14"/>
        <v>1.2946497333235603</v>
      </c>
      <c r="BX18" s="61">
        <f t="shared" si="15"/>
        <v>1.2496275099352672</v>
      </c>
      <c r="BY18" s="61">
        <f t="shared" si="4"/>
        <v>0.6812746492812312</v>
      </c>
      <c r="CA18" s="46">
        <v>1.35</v>
      </c>
      <c r="CB18" s="46">
        <v>1.31</v>
      </c>
      <c r="CC18" s="46">
        <v>0.74</v>
      </c>
      <c r="CD18" s="45">
        <v>60</v>
      </c>
      <c r="CF18" s="46">
        <v>2.15</v>
      </c>
      <c r="CG18" s="36">
        <v>59.468161023184294</v>
      </c>
      <c r="CI18" s="34">
        <f t="shared" si="16"/>
        <v>0.8486944245830084</v>
      </c>
    </row>
    <row r="19" spans="1:87" s="44" customFormat="1" ht="12.75">
      <c r="A19" s="33">
        <v>16</v>
      </c>
      <c r="B19" s="44" t="s">
        <v>131</v>
      </c>
      <c r="C19" s="45" t="s">
        <v>69</v>
      </c>
      <c r="D19" s="45">
        <v>88</v>
      </c>
      <c r="E19" s="36">
        <f t="shared" si="5"/>
        <v>0.4734823061975901</v>
      </c>
      <c r="F19" s="56">
        <f t="shared" si="6"/>
        <v>49.13170877152119</v>
      </c>
      <c r="G19" s="56">
        <f t="shared" si="7"/>
        <v>49.13170877152119</v>
      </c>
      <c r="H19" s="36">
        <f t="shared" si="8"/>
        <v>0.3863994008171339</v>
      </c>
      <c r="I19" s="36">
        <f t="shared" si="9"/>
        <v>0.14134420895398034</v>
      </c>
      <c r="J19" s="39">
        <v>0</v>
      </c>
      <c r="K19" s="46">
        <v>1.87</v>
      </c>
      <c r="L19" s="46">
        <v>0</v>
      </c>
      <c r="M19" s="45">
        <v>0</v>
      </c>
      <c r="N19" s="45">
        <v>5</v>
      </c>
      <c r="O19" s="45">
        <v>25</v>
      </c>
      <c r="P19" s="45">
        <v>65</v>
      </c>
      <c r="Q19" s="45">
        <v>35</v>
      </c>
      <c r="R19" s="45">
        <v>43</v>
      </c>
      <c r="S19" s="45">
        <v>80</v>
      </c>
      <c r="T19" s="39">
        <v>78.4</v>
      </c>
      <c r="U19" s="39">
        <v>12.5</v>
      </c>
      <c r="V19" s="39">
        <v>5.5</v>
      </c>
      <c r="W19" s="39">
        <v>6</v>
      </c>
      <c r="X19" s="39">
        <v>2.5</v>
      </c>
      <c r="Y19" s="39">
        <v>7</v>
      </c>
      <c r="Z19" s="45">
        <v>0.67</v>
      </c>
      <c r="AA19" s="45">
        <v>2.83</v>
      </c>
      <c r="AB19" s="45">
        <v>2.83</v>
      </c>
      <c r="AC19" s="45">
        <v>2.83</v>
      </c>
      <c r="AD19" s="45">
        <v>5.49</v>
      </c>
      <c r="AE19" s="45">
        <v>2.83</v>
      </c>
      <c r="AF19" s="45">
        <v>3.83</v>
      </c>
      <c r="AG19" s="45">
        <v>1</v>
      </c>
      <c r="AH19" s="45">
        <v>3.5</v>
      </c>
      <c r="AI19" s="45">
        <v>4.5</v>
      </c>
      <c r="AJ19" s="45">
        <v>0.21</v>
      </c>
      <c r="AK19" s="45">
        <v>0.14</v>
      </c>
      <c r="AL19" s="45">
        <v>0.11</v>
      </c>
      <c r="AM19" s="45">
        <v>1</v>
      </c>
      <c r="AN19" s="45">
        <v>0.1</v>
      </c>
      <c r="AO19" s="45">
        <v>0</v>
      </c>
      <c r="AP19" s="45">
        <v>0.05</v>
      </c>
      <c r="AQ19" s="45">
        <v>39</v>
      </c>
      <c r="AR19" s="45">
        <v>13</v>
      </c>
      <c r="AS19" s="45">
        <v>0</v>
      </c>
      <c r="AT19" s="45">
        <v>4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7">
        <v>0</v>
      </c>
      <c r="BB19" s="33">
        <v>0</v>
      </c>
      <c r="BC19" s="33">
        <v>0</v>
      </c>
      <c r="BD19" s="33">
        <v>0</v>
      </c>
      <c r="BE19" s="33">
        <v>0</v>
      </c>
      <c r="BF19" s="33">
        <v>0</v>
      </c>
      <c r="BG19" s="33">
        <v>0</v>
      </c>
      <c r="BH19" s="33">
        <v>0</v>
      </c>
      <c r="BI19" s="33">
        <v>0</v>
      </c>
      <c r="BJ19" s="33">
        <v>0</v>
      </c>
      <c r="BK19" s="1"/>
      <c r="BL19" s="8">
        <v>12</v>
      </c>
      <c r="BM19" s="8">
        <v>30</v>
      </c>
      <c r="BN19" s="56">
        <f t="shared" si="18"/>
        <v>28.91</v>
      </c>
      <c r="BO19" s="57">
        <f t="shared" si="1"/>
        <v>0.2806738141706686</v>
      </c>
      <c r="BP19" s="33">
        <f t="shared" si="10"/>
        <v>1.5</v>
      </c>
      <c r="BQ19" s="56">
        <f t="shared" si="2"/>
        <v>23.56603495735052</v>
      </c>
      <c r="BR19" s="56">
        <f t="shared" si="3"/>
        <v>49.13170877152119</v>
      </c>
      <c r="BS19" s="36">
        <f t="shared" si="11"/>
        <v>2.0607112018022797</v>
      </c>
      <c r="BT19" s="7">
        <f t="shared" si="12"/>
        <v>49.13170877152119</v>
      </c>
      <c r="BU19" s="61">
        <f t="shared" si="17"/>
        <v>2.1828725587080666</v>
      </c>
      <c r="BV19" s="61">
        <f t="shared" si="13"/>
        <v>1.7547012842951475</v>
      </c>
      <c r="BW19" s="61">
        <f t="shared" si="14"/>
        <v>1.0435550028594887</v>
      </c>
      <c r="BX19" s="61">
        <f t="shared" si="15"/>
        <v>0.8516242794009632</v>
      </c>
      <c r="BY19" s="61">
        <f t="shared" si="4"/>
        <v>0.3115226365345727</v>
      </c>
      <c r="CA19" s="46">
        <v>0.88</v>
      </c>
      <c r="CB19" s="46">
        <v>0.64</v>
      </c>
      <c r="CC19" s="46">
        <v>0.11</v>
      </c>
      <c r="CD19" s="45">
        <v>41</v>
      </c>
      <c r="CF19" s="46">
        <v>0</v>
      </c>
      <c r="CG19" s="36">
        <v>0</v>
      </c>
      <c r="CI19" s="34">
        <f t="shared" si="16"/>
        <v>0.6830734770246528</v>
      </c>
    </row>
    <row r="20" spans="1:87" s="44" customFormat="1" ht="12.75">
      <c r="A20" s="33">
        <v>17</v>
      </c>
      <c r="B20" s="44" t="s">
        <v>132</v>
      </c>
      <c r="C20" s="45" t="s">
        <v>69</v>
      </c>
      <c r="D20" s="45">
        <v>88</v>
      </c>
      <c r="E20" s="36">
        <f t="shared" si="5"/>
        <v>0.5583169510219286</v>
      </c>
      <c r="F20" s="56">
        <f t="shared" si="6"/>
        <v>57.0724711321801</v>
      </c>
      <c r="G20" s="56">
        <f t="shared" si="7"/>
        <v>57.0724711321801</v>
      </c>
      <c r="H20" s="36">
        <f t="shared" si="8"/>
        <v>0.5243974496628234</v>
      </c>
      <c r="I20" s="36">
        <f t="shared" si="9"/>
        <v>0.26999881447939444</v>
      </c>
      <c r="J20" s="39">
        <v>53.93623906753923</v>
      </c>
      <c r="K20" s="46">
        <v>2.1</v>
      </c>
      <c r="L20" s="46">
        <v>0</v>
      </c>
      <c r="M20" s="45">
        <v>0</v>
      </c>
      <c r="N20" s="45">
        <v>10</v>
      </c>
      <c r="O20" s="45">
        <v>30</v>
      </c>
      <c r="P20" s="45">
        <v>70</v>
      </c>
      <c r="Q20" s="45">
        <v>30</v>
      </c>
      <c r="R20" s="45">
        <v>35</v>
      </c>
      <c r="S20" s="45">
        <v>65</v>
      </c>
      <c r="T20" s="39">
        <v>63.7</v>
      </c>
      <c r="U20" s="39">
        <v>8.57</v>
      </c>
      <c r="V20" s="39">
        <v>15.5</v>
      </c>
      <c r="W20" s="39">
        <v>6</v>
      </c>
      <c r="X20" s="39">
        <v>2.5</v>
      </c>
      <c r="Y20" s="39">
        <v>7</v>
      </c>
      <c r="Z20" s="45">
        <v>0.67</v>
      </c>
      <c r="AA20" s="45">
        <v>2.83</v>
      </c>
      <c r="AB20" s="45">
        <v>2.83</v>
      </c>
      <c r="AC20" s="45">
        <v>2.83</v>
      </c>
      <c r="AD20" s="45">
        <v>5.49</v>
      </c>
      <c r="AE20" s="45">
        <v>2.83</v>
      </c>
      <c r="AF20" s="45">
        <v>3.83</v>
      </c>
      <c r="AG20" s="45">
        <v>1</v>
      </c>
      <c r="AH20" s="45">
        <v>3.5</v>
      </c>
      <c r="AI20" s="45">
        <v>4.5</v>
      </c>
      <c r="AJ20" s="45">
        <v>0.26</v>
      </c>
      <c r="AK20" s="45">
        <v>0.18</v>
      </c>
      <c r="AL20" s="45">
        <v>0.13</v>
      </c>
      <c r="AM20" s="45">
        <v>1.3</v>
      </c>
      <c r="AN20" s="45">
        <v>0.21</v>
      </c>
      <c r="AO20" s="45">
        <v>0.08</v>
      </c>
      <c r="AP20" s="45">
        <v>0</v>
      </c>
      <c r="AQ20" s="45">
        <v>290</v>
      </c>
      <c r="AR20" s="45">
        <v>20</v>
      </c>
      <c r="AS20" s="45">
        <v>9</v>
      </c>
      <c r="AT20" s="45">
        <v>4</v>
      </c>
      <c r="AU20" s="45">
        <v>0</v>
      </c>
      <c r="AV20" s="45">
        <v>0.12</v>
      </c>
      <c r="AW20" s="45">
        <v>0</v>
      </c>
      <c r="AX20" s="45">
        <v>0</v>
      </c>
      <c r="AY20" s="45">
        <v>0</v>
      </c>
      <c r="AZ20" s="45">
        <v>0</v>
      </c>
      <c r="BA20" s="47">
        <v>0</v>
      </c>
      <c r="BB20" s="33">
        <v>0</v>
      </c>
      <c r="BC20" s="33">
        <v>0</v>
      </c>
      <c r="BD20" s="33">
        <v>0</v>
      </c>
      <c r="BE20" s="33">
        <v>0</v>
      </c>
      <c r="BF20" s="33">
        <v>0</v>
      </c>
      <c r="BG20" s="33">
        <v>0</v>
      </c>
      <c r="BH20" s="33">
        <v>0</v>
      </c>
      <c r="BI20" s="33">
        <v>0</v>
      </c>
      <c r="BJ20" s="33">
        <v>0</v>
      </c>
      <c r="BK20" s="1"/>
      <c r="BL20" s="8">
        <v>8</v>
      </c>
      <c r="BM20" s="8">
        <v>30</v>
      </c>
      <c r="BN20" s="56">
        <f t="shared" si="18"/>
        <v>34.3</v>
      </c>
      <c r="BO20" s="57">
        <f t="shared" si="1"/>
        <v>3.8289288597511204</v>
      </c>
      <c r="BP20" s="33">
        <f t="shared" si="10"/>
        <v>1.5</v>
      </c>
      <c r="BQ20" s="56">
        <f t="shared" si="2"/>
        <v>22.56854227242898</v>
      </c>
      <c r="BR20" s="56">
        <f t="shared" si="3"/>
        <v>57.0724711321801</v>
      </c>
      <c r="BS20" s="36">
        <f t="shared" si="11"/>
        <v>2.4438987915880803</v>
      </c>
      <c r="BT20" s="7">
        <f t="shared" si="12"/>
        <v>57.0724711321801</v>
      </c>
      <c r="BU20" s="61">
        <f t="shared" si="17"/>
        <v>2.4462072870897438</v>
      </c>
      <c r="BV20" s="61">
        <f t="shared" si="13"/>
        <v>2.020669359960641</v>
      </c>
      <c r="BW20" s="61">
        <f t="shared" si="14"/>
        <v>1.2305305600523306</v>
      </c>
      <c r="BX20" s="61">
        <f t="shared" si="15"/>
        <v>1.1557719790568628</v>
      </c>
      <c r="BY20" s="61">
        <f t="shared" si="4"/>
        <v>0.5950773871125854</v>
      </c>
      <c r="CA20" s="46">
        <v>1.08</v>
      </c>
      <c r="CB20" s="46">
        <v>0.93</v>
      </c>
      <c r="CC20" s="46">
        <v>0.39</v>
      </c>
      <c r="CD20" s="45">
        <v>49</v>
      </c>
      <c r="CF20" s="46">
        <v>1.95</v>
      </c>
      <c r="CG20" s="36">
        <v>53.93623906753923</v>
      </c>
      <c r="CI20" s="34">
        <f t="shared" si="16"/>
        <v>0.7536129853008922</v>
      </c>
    </row>
    <row r="21" spans="1:87" s="44" customFormat="1" ht="12.75">
      <c r="A21" s="33">
        <v>18</v>
      </c>
      <c r="B21" s="44" t="s">
        <v>133</v>
      </c>
      <c r="C21" s="45" t="s">
        <v>69</v>
      </c>
      <c r="D21" s="45">
        <v>91</v>
      </c>
      <c r="E21" s="36">
        <f t="shared" si="5"/>
        <v>0.6362724632740747</v>
      </c>
      <c r="F21" s="56">
        <f t="shared" si="6"/>
        <v>60.6664987008551</v>
      </c>
      <c r="G21" s="56">
        <f t="shared" si="7"/>
        <v>62.60390422008609</v>
      </c>
      <c r="H21" s="36">
        <f t="shared" si="8"/>
        <v>0.6351864366862736</v>
      </c>
      <c r="I21" s="36">
        <f t="shared" si="9"/>
        <v>0.3711397330950334</v>
      </c>
      <c r="J21" s="39">
        <v>60.0213532187488</v>
      </c>
      <c r="K21" s="46">
        <v>2.17</v>
      </c>
      <c r="L21" s="46">
        <v>0</v>
      </c>
      <c r="M21" s="45">
        <v>0</v>
      </c>
      <c r="N21" s="45">
        <v>15</v>
      </c>
      <c r="O21" s="45">
        <v>34</v>
      </c>
      <c r="P21" s="45">
        <v>70</v>
      </c>
      <c r="Q21" s="45">
        <v>30</v>
      </c>
      <c r="R21" s="45">
        <v>30</v>
      </c>
      <c r="S21" s="45">
        <v>55</v>
      </c>
      <c r="T21" s="39">
        <v>55</v>
      </c>
      <c r="U21" s="39">
        <v>7.5</v>
      </c>
      <c r="V21" s="39">
        <v>15.3</v>
      </c>
      <c r="W21" s="39">
        <v>6</v>
      </c>
      <c r="X21" s="39">
        <v>4.7</v>
      </c>
      <c r="Y21" s="39">
        <v>10</v>
      </c>
      <c r="Z21" s="45">
        <v>0.67</v>
      </c>
      <c r="AA21" s="45">
        <v>2.83</v>
      </c>
      <c r="AB21" s="45">
        <v>2.83</v>
      </c>
      <c r="AC21" s="45">
        <v>2.83</v>
      </c>
      <c r="AD21" s="45">
        <v>5.49</v>
      </c>
      <c r="AE21" s="45">
        <v>2.83</v>
      </c>
      <c r="AF21" s="45">
        <v>3.83</v>
      </c>
      <c r="AG21" s="45">
        <v>1</v>
      </c>
      <c r="AH21" s="45">
        <v>3.5</v>
      </c>
      <c r="AI21" s="45">
        <v>4.5</v>
      </c>
      <c r="AJ21" s="45">
        <v>0.28</v>
      </c>
      <c r="AK21" s="45">
        <v>0.2</v>
      </c>
      <c r="AL21" s="45">
        <v>0.14</v>
      </c>
      <c r="AM21" s="45">
        <v>1.8</v>
      </c>
      <c r="AN21" s="45">
        <v>0.28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4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7">
        <v>0</v>
      </c>
      <c r="BB21" s="33">
        <v>0</v>
      </c>
      <c r="BC21" s="33">
        <v>0</v>
      </c>
      <c r="BD21" s="33">
        <v>0</v>
      </c>
      <c r="BE21" s="33">
        <v>0</v>
      </c>
      <c r="BF21" s="33">
        <v>0</v>
      </c>
      <c r="BG21" s="33">
        <v>0</v>
      </c>
      <c r="BH21" s="33">
        <v>0</v>
      </c>
      <c r="BI21" s="33">
        <v>0</v>
      </c>
      <c r="BJ21" s="33">
        <v>0</v>
      </c>
      <c r="BK21" s="1"/>
      <c r="BL21" s="8">
        <v>4.67</v>
      </c>
      <c r="BM21" s="8">
        <v>28.91</v>
      </c>
      <c r="BN21" s="56">
        <f t="shared" si="18"/>
        <v>30.576489999999996</v>
      </c>
      <c r="BO21" s="57">
        <f t="shared" si="1"/>
        <v>10.323782364588046</v>
      </c>
      <c r="BP21" s="33">
        <f t="shared" si="10"/>
        <v>3.7</v>
      </c>
      <c r="BQ21" s="56">
        <f t="shared" si="2"/>
        <v>20.378631855498053</v>
      </c>
      <c r="BR21" s="56">
        <f t="shared" si="3"/>
        <v>62.60390422008609</v>
      </c>
      <c r="BS21" s="36">
        <f t="shared" si="11"/>
        <v>2.7660469303478488</v>
      </c>
      <c r="BT21" s="7">
        <f t="shared" si="12"/>
        <v>60.6664987008551</v>
      </c>
      <c r="BU21" s="61">
        <f t="shared" si="17"/>
        <v>2.680445965742378</v>
      </c>
      <c r="BV21" s="61">
        <f t="shared" si="13"/>
        <v>2.2650704253998017</v>
      </c>
      <c r="BW21" s="61">
        <f t="shared" si="14"/>
        <v>1.4023445090560607</v>
      </c>
      <c r="BX21" s="61">
        <f t="shared" si="15"/>
        <v>1.3999509064565472</v>
      </c>
      <c r="BY21" s="61">
        <f t="shared" si="4"/>
        <v>0.8179919717414537</v>
      </c>
      <c r="CA21" s="46">
        <v>1.42</v>
      </c>
      <c r="CB21" s="46">
        <v>1.41</v>
      </c>
      <c r="CC21" s="46">
        <v>0.83</v>
      </c>
      <c r="CD21" s="45">
        <v>63</v>
      </c>
      <c r="CF21" s="46">
        <v>2.17</v>
      </c>
      <c r="CG21" s="36">
        <v>60.0213532187488</v>
      </c>
      <c r="CI21" s="34">
        <f t="shared" si="16"/>
        <v>0.7768948559854773</v>
      </c>
    </row>
    <row r="22" spans="1:87" s="44" customFormat="1" ht="12.75">
      <c r="A22" s="33">
        <v>19</v>
      </c>
      <c r="B22" s="44" t="s">
        <v>134</v>
      </c>
      <c r="C22" s="45" t="s">
        <v>69</v>
      </c>
      <c r="D22" s="45">
        <v>35</v>
      </c>
      <c r="E22" s="36">
        <f t="shared" si="5"/>
        <v>0.47025970505677306</v>
      </c>
      <c r="F22" s="56">
        <f t="shared" si="6"/>
        <v>48.89218369259562</v>
      </c>
      <c r="G22" s="56">
        <f t="shared" si="7"/>
        <v>48.89218369259562</v>
      </c>
      <c r="H22" s="36">
        <f t="shared" si="8"/>
        <v>0.3814363923845994</v>
      </c>
      <c r="I22" s="36">
        <f t="shared" si="9"/>
        <v>0.13666466227846003</v>
      </c>
      <c r="J22" s="39">
        <v>52.00006638306347</v>
      </c>
      <c r="K22" s="46">
        <v>1.87</v>
      </c>
      <c r="L22" s="46">
        <v>0</v>
      </c>
      <c r="M22" s="45">
        <v>0</v>
      </c>
      <c r="N22" s="45">
        <v>5</v>
      </c>
      <c r="O22" s="45">
        <v>30</v>
      </c>
      <c r="P22" s="45">
        <v>73</v>
      </c>
      <c r="Q22" s="45">
        <v>27</v>
      </c>
      <c r="R22" s="45">
        <v>43</v>
      </c>
      <c r="S22" s="45">
        <v>80</v>
      </c>
      <c r="T22" s="39">
        <v>64</v>
      </c>
      <c r="U22" s="39">
        <v>12.5</v>
      </c>
      <c r="V22" s="39">
        <v>5.5</v>
      </c>
      <c r="W22" s="39">
        <v>6</v>
      </c>
      <c r="X22" s="39">
        <v>2.5</v>
      </c>
      <c r="Y22" s="39">
        <v>7</v>
      </c>
      <c r="Z22" s="45">
        <v>0.67</v>
      </c>
      <c r="AA22" s="45">
        <v>2.83</v>
      </c>
      <c r="AB22" s="45">
        <v>2.83</v>
      </c>
      <c r="AC22" s="45">
        <v>2.83</v>
      </c>
      <c r="AD22" s="45">
        <v>5.49</v>
      </c>
      <c r="AE22" s="45">
        <v>2.83</v>
      </c>
      <c r="AF22" s="45">
        <v>3.83</v>
      </c>
      <c r="AG22" s="45">
        <v>1</v>
      </c>
      <c r="AH22" s="45">
        <v>3.5</v>
      </c>
      <c r="AI22" s="45">
        <v>4.5</v>
      </c>
      <c r="AJ22" s="45">
        <v>0.21</v>
      </c>
      <c r="AK22" s="45">
        <v>0.14</v>
      </c>
      <c r="AL22" s="45">
        <v>0.11</v>
      </c>
      <c r="AM22" s="45">
        <v>1</v>
      </c>
      <c r="AN22" s="45">
        <v>0.1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4</v>
      </c>
      <c r="AU22" s="45">
        <v>0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7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1"/>
      <c r="BL22" s="8">
        <v>20</v>
      </c>
      <c r="BM22" s="8">
        <v>30</v>
      </c>
      <c r="BN22" s="56">
        <f t="shared" si="18"/>
        <v>28.91</v>
      </c>
      <c r="BO22" s="57">
        <f t="shared" si="1"/>
        <v>0.041148735245100154</v>
      </c>
      <c r="BP22" s="33">
        <f t="shared" si="10"/>
        <v>1.5</v>
      </c>
      <c r="BQ22" s="56">
        <f t="shared" si="2"/>
        <v>23.56603495735052</v>
      </c>
      <c r="BR22" s="56">
        <f t="shared" si="3"/>
        <v>48.89218369259562</v>
      </c>
      <c r="BS22" s="36">
        <f t="shared" si="11"/>
        <v>2.047297797382448</v>
      </c>
      <c r="BT22" s="7">
        <f t="shared" si="12"/>
        <v>48.89218369259562</v>
      </c>
      <c r="BU22" s="61">
        <f t="shared" si="17"/>
        <v>2.172869301219847</v>
      </c>
      <c r="BV22" s="61">
        <f t="shared" si="13"/>
        <v>1.7445979942320455</v>
      </c>
      <c r="BW22" s="61">
        <f t="shared" si="14"/>
        <v>1.036452389945128</v>
      </c>
      <c r="BX22" s="61">
        <f t="shared" si="15"/>
        <v>0.8406858088156572</v>
      </c>
      <c r="BY22" s="61">
        <f t="shared" si="4"/>
        <v>0.3012089156617259</v>
      </c>
      <c r="CA22" s="46">
        <v>0.88</v>
      </c>
      <c r="CB22" s="46">
        <v>0.64</v>
      </c>
      <c r="CC22" s="46">
        <v>0.11</v>
      </c>
      <c r="CD22" s="45">
        <v>41</v>
      </c>
      <c r="CF22" s="46">
        <v>1.88</v>
      </c>
      <c r="CG22" s="36">
        <v>52.00006638306347</v>
      </c>
      <c r="CI22" s="34">
        <f t="shared" si="16"/>
        <v>0.6830734770246528</v>
      </c>
    </row>
    <row r="23" spans="1:87" s="44" customFormat="1" ht="12.75">
      <c r="A23" s="33">
        <v>20</v>
      </c>
      <c r="B23" s="44" t="s">
        <v>135</v>
      </c>
      <c r="C23" s="45" t="s">
        <v>69</v>
      </c>
      <c r="D23" s="45">
        <v>30</v>
      </c>
      <c r="E23" s="36">
        <f t="shared" si="5"/>
        <v>0.5151209560890584</v>
      </c>
      <c r="F23" s="56">
        <f t="shared" si="6"/>
        <v>53.202572867908614</v>
      </c>
      <c r="G23" s="56">
        <f t="shared" si="7"/>
        <v>53.202572867908614</v>
      </c>
      <c r="H23" s="36">
        <f t="shared" si="8"/>
        <v>0.4557864311540918</v>
      </c>
      <c r="I23" s="36">
        <f t="shared" si="9"/>
        <v>0.2063914634565438</v>
      </c>
      <c r="J23" s="39">
        <v>53.93623906753923</v>
      </c>
      <c r="K23" s="46">
        <v>2.1</v>
      </c>
      <c r="L23" s="46">
        <v>0</v>
      </c>
      <c r="M23" s="45">
        <v>0</v>
      </c>
      <c r="N23" s="45">
        <v>10</v>
      </c>
      <c r="O23" s="45">
        <v>40</v>
      </c>
      <c r="P23" s="45">
        <v>78</v>
      </c>
      <c r="Q23" s="45">
        <v>22</v>
      </c>
      <c r="R23" s="45">
        <v>35</v>
      </c>
      <c r="S23" s="45">
        <v>70</v>
      </c>
      <c r="T23" s="39">
        <v>56</v>
      </c>
      <c r="U23" s="39">
        <v>8.57</v>
      </c>
      <c r="V23" s="39">
        <v>10.5</v>
      </c>
      <c r="W23" s="39">
        <v>6</v>
      </c>
      <c r="X23" s="39">
        <v>2.5</v>
      </c>
      <c r="Y23" s="39">
        <v>7</v>
      </c>
      <c r="Z23" s="45">
        <v>0.67</v>
      </c>
      <c r="AA23" s="45">
        <v>2.83</v>
      </c>
      <c r="AB23" s="45">
        <v>2.83</v>
      </c>
      <c r="AC23" s="45">
        <v>2.83</v>
      </c>
      <c r="AD23" s="45">
        <v>5.49</v>
      </c>
      <c r="AE23" s="45">
        <v>2.83</v>
      </c>
      <c r="AF23" s="45">
        <v>3.83</v>
      </c>
      <c r="AG23" s="45">
        <v>1</v>
      </c>
      <c r="AH23" s="45">
        <v>3.5</v>
      </c>
      <c r="AI23" s="45">
        <v>4.5</v>
      </c>
      <c r="AJ23" s="45">
        <v>0.26</v>
      </c>
      <c r="AK23" s="45">
        <v>0.18</v>
      </c>
      <c r="AL23" s="45">
        <v>0.13</v>
      </c>
      <c r="AM23" s="45">
        <v>1.3</v>
      </c>
      <c r="AN23" s="45">
        <v>0.21</v>
      </c>
      <c r="AO23" s="45">
        <v>0.08</v>
      </c>
      <c r="AP23" s="45">
        <v>0</v>
      </c>
      <c r="AQ23" s="45">
        <v>290</v>
      </c>
      <c r="AR23" s="45">
        <v>20</v>
      </c>
      <c r="AS23" s="45">
        <v>9</v>
      </c>
      <c r="AT23" s="45">
        <v>4</v>
      </c>
      <c r="AU23" s="45">
        <v>0</v>
      </c>
      <c r="AV23" s="45">
        <v>0.12</v>
      </c>
      <c r="AW23" s="45">
        <v>0</v>
      </c>
      <c r="AX23" s="45">
        <v>0</v>
      </c>
      <c r="AY23" s="45">
        <v>0</v>
      </c>
      <c r="AZ23" s="45">
        <v>0</v>
      </c>
      <c r="BA23" s="47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</v>
      </c>
      <c r="BG23" s="33">
        <v>0</v>
      </c>
      <c r="BH23" s="33">
        <v>0</v>
      </c>
      <c r="BI23" s="33">
        <v>0</v>
      </c>
      <c r="BJ23" s="33">
        <v>0</v>
      </c>
      <c r="BK23" s="1"/>
      <c r="BL23" s="8">
        <v>15</v>
      </c>
      <c r="BM23" s="8">
        <v>30</v>
      </c>
      <c r="BN23" s="56">
        <f t="shared" si="18"/>
        <v>30.87</v>
      </c>
      <c r="BO23" s="57">
        <f t="shared" si="1"/>
        <v>1.6529888822158656</v>
      </c>
      <c r="BP23" s="33">
        <f t="shared" si="10"/>
        <v>1.5</v>
      </c>
      <c r="BQ23" s="56">
        <f aca="true" t="shared" si="19" ref="BQ23:BQ80">IF(S23&gt;0,0.75*((S23-(S23*BM23/100))-(S23*U23/100))*(1-((S23*U23/100)/(S23-(S23*BM23/100)))^0.667),0)</f>
        <v>24.304583985692744</v>
      </c>
      <c r="BR23" s="56">
        <f t="shared" si="3"/>
        <v>53.202572867908614</v>
      </c>
      <c r="BS23" s="36">
        <f t="shared" si="11"/>
        <v>2.250899904803184</v>
      </c>
      <c r="BT23" s="7">
        <f t="shared" si="12"/>
        <v>53.202572867908614</v>
      </c>
      <c r="BU23" s="61">
        <f t="shared" si="17"/>
        <v>2.3121228500489908</v>
      </c>
      <c r="BV23" s="61">
        <f t="shared" si="13"/>
        <v>1.8852440785494806</v>
      </c>
      <c r="BW23" s="61">
        <f t="shared" si="14"/>
        <v>1.135326587220285</v>
      </c>
      <c r="BX23" s="61">
        <f t="shared" si="15"/>
        <v>1.0045532942636184</v>
      </c>
      <c r="BY23" s="61">
        <f t="shared" si="4"/>
        <v>0.4548867854582226</v>
      </c>
      <c r="CA23" s="46">
        <v>1.08</v>
      </c>
      <c r="CB23" s="46">
        <v>0.93</v>
      </c>
      <c r="CC23" s="46">
        <v>0.39</v>
      </c>
      <c r="CD23" s="45">
        <v>49</v>
      </c>
      <c r="CF23" s="46">
        <v>1.95</v>
      </c>
      <c r="CG23" s="36">
        <v>53.93623906753923</v>
      </c>
      <c r="CI23" s="34">
        <f t="shared" si="16"/>
        <v>0.7536129853008922</v>
      </c>
    </row>
    <row r="24" spans="1:87" s="44" customFormat="1" ht="12.75">
      <c r="A24" s="33">
        <v>21</v>
      </c>
      <c r="B24" s="44" t="s">
        <v>136</v>
      </c>
      <c r="C24" s="45" t="s">
        <v>69</v>
      </c>
      <c r="D24" s="45">
        <v>25</v>
      </c>
      <c r="E24" s="36">
        <f t="shared" si="5"/>
        <v>0.5907446039686449</v>
      </c>
      <c r="F24" s="56">
        <f t="shared" si="6"/>
        <v>59.34466842962033</v>
      </c>
      <c r="G24" s="56">
        <f t="shared" si="7"/>
        <v>59.34466842962033</v>
      </c>
      <c r="H24" s="36">
        <f t="shared" si="8"/>
        <v>0.5717809004624512</v>
      </c>
      <c r="I24" s="36">
        <f t="shared" si="9"/>
        <v>0.31349784248910834</v>
      </c>
      <c r="J24" s="39">
        <v>60.0213532187488</v>
      </c>
      <c r="K24" s="46">
        <v>2.17</v>
      </c>
      <c r="L24" s="46">
        <v>0</v>
      </c>
      <c r="M24" s="45">
        <v>0</v>
      </c>
      <c r="N24" s="45">
        <v>15</v>
      </c>
      <c r="O24" s="45">
        <v>50</v>
      </c>
      <c r="P24" s="45">
        <v>90</v>
      </c>
      <c r="Q24" s="45">
        <v>10</v>
      </c>
      <c r="R24" s="45">
        <v>30</v>
      </c>
      <c r="S24" s="45">
        <v>55</v>
      </c>
      <c r="T24" s="39">
        <v>44</v>
      </c>
      <c r="U24" s="39">
        <v>7.5</v>
      </c>
      <c r="V24" s="39">
        <v>20.5</v>
      </c>
      <c r="W24" s="39">
        <v>6</v>
      </c>
      <c r="X24" s="39">
        <v>2.5</v>
      </c>
      <c r="Y24" s="39">
        <v>7</v>
      </c>
      <c r="Z24" s="45">
        <v>0.67</v>
      </c>
      <c r="AA24" s="45">
        <v>2.83</v>
      </c>
      <c r="AB24" s="45">
        <v>2.83</v>
      </c>
      <c r="AC24" s="45">
        <v>2.83</v>
      </c>
      <c r="AD24" s="45">
        <v>5.49</v>
      </c>
      <c r="AE24" s="45">
        <v>2.83</v>
      </c>
      <c r="AF24" s="45">
        <v>3.83</v>
      </c>
      <c r="AG24" s="45">
        <v>1</v>
      </c>
      <c r="AH24" s="45">
        <v>3.5</v>
      </c>
      <c r="AI24" s="45">
        <v>4.5</v>
      </c>
      <c r="AJ24" s="45">
        <v>0.28</v>
      </c>
      <c r="AK24" s="45">
        <v>0.2</v>
      </c>
      <c r="AL24" s="45">
        <v>0.14</v>
      </c>
      <c r="AM24" s="45">
        <v>1.8</v>
      </c>
      <c r="AN24" s="45">
        <v>0.28</v>
      </c>
      <c r="AO24" s="45">
        <v>0</v>
      </c>
      <c r="AP24" s="45">
        <v>0.05</v>
      </c>
      <c r="AQ24" s="45">
        <v>39</v>
      </c>
      <c r="AR24" s="45">
        <v>13</v>
      </c>
      <c r="AS24" s="45">
        <v>0</v>
      </c>
      <c r="AT24" s="45">
        <v>4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7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0</v>
      </c>
      <c r="BG24" s="33">
        <v>0</v>
      </c>
      <c r="BH24" s="33">
        <v>0</v>
      </c>
      <c r="BI24" s="33">
        <v>0</v>
      </c>
      <c r="BJ24" s="33">
        <v>0</v>
      </c>
      <c r="BK24" s="1"/>
      <c r="BL24" s="8">
        <v>10</v>
      </c>
      <c r="BM24" s="8">
        <v>30</v>
      </c>
      <c r="BN24" s="56">
        <f t="shared" si="18"/>
        <v>36.26</v>
      </c>
      <c r="BO24" s="57">
        <f t="shared" si="1"/>
        <v>6.739934461758324</v>
      </c>
      <c r="BP24" s="33">
        <f t="shared" si="10"/>
        <v>1.5</v>
      </c>
      <c r="BQ24" s="56">
        <f t="shared" si="19"/>
        <v>19.969733967862012</v>
      </c>
      <c r="BR24" s="56">
        <f t="shared" si="3"/>
        <v>59.34466842962033</v>
      </c>
      <c r="BS24" s="36">
        <f t="shared" si="11"/>
        <v>2.5800851565086713</v>
      </c>
      <c r="BT24" s="7">
        <f t="shared" si="12"/>
        <v>59.34466842962033</v>
      </c>
      <c r="BU24" s="61">
        <f t="shared" si="17"/>
        <v>2.5468657763008515</v>
      </c>
      <c r="BV24" s="61">
        <f t="shared" si="13"/>
        <v>2.12233443406386</v>
      </c>
      <c r="BW24" s="61">
        <f t="shared" si="14"/>
        <v>1.3020011071468935</v>
      </c>
      <c r="BX24" s="61">
        <f t="shared" si="15"/>
        <v>1.2602051046192426</v>
      </c>
      <c r="BY24" s="61">
        <f t="shared" si="4"/>
        <v>0.6909492448459948</v>
      </c>
      <c r="CA24" s="46">
        <v>1.42</v>
      </c>
      <c r="CB24" s="46">
        <v>1.41</v>
      </c>
      <c r="CC24" s="46">
        <v>0.83</v>
      </c>
      <c r="CD24" s="45">
        <v>63</v>
      </c>
      <c r="CF24" s="46">
        <v>2.17</v>
      </c>
      <c r="CG24" s="36">
        <v>60.0213532187488</v>
      </c>
      <c r="CI24" s="34">
        <f t="shared" si="16"/>
        <v>0.7745836205716174</v>
      </c>
    </row>
    <row r="25" spans="1:87" s="44" customFormat="1" ht="12.75">
      <c r="A25" s="33">
        <v>22</v>
      </c>
      <c r="B25" s="44" t="s">
        <v>137</v>
      </c>
      <c r="C25" s="45" t="s">
        <v>69</v>
      </c>
      <c r="D25" s="45">
        <v>88</v>
      </c>
      <c r="E25" s="36">
        <f t="shared" si="5"/>
        <v>0.5180322733477455</v>
      </c>
      <c r="F25" s="56">
        <f t="shared" si="6"/>
        <v>53.540228506589855</v>
      </c>
      <c r="G25" s="56">
        <f t="shared" si="7"/>
        <v>53.540228506589855</v>
      </c>
      <c r="H25" s="36">
        <f t="shared" si="8"/>
        <v>0.4608886618548352</v>
      </c>
      <c r="I25" s="36">
        <f t="shared" si="9"/>
        <v>0.21114635049729474</v>
      </c>
      <c r="J25" s="39">
        <v>0</v>
      </c>
      <c r="K25" s="46">
        <v>1.62</v>
      </c>
      <c r="L25" s="46">
        <v>0</v>
      </c>
      <c r="M25" s="45">
        <v>0</v>
      </c>
      <c r="N25" s="45">
        <v>6</v>
      </c>
      <c r="O25" s="45">
        <v>25</v>
      </c>
      <c r="P25" s="45">
        <v>75</v>
      </c>
      <c r="Q25" s="45">
        <v>25</v>
      </c>
      <c r="R25" s="45">
        <v>43</v>
      </c>
      <c r="S25" s="45">
        <v>71</v>
      </c>
      <c r="T25" s="39">
        <v>69.58</v>
      </c>
      <c r="U25" s="39">
        <v>11.27</v>
      </c>
      <c r="V25" s="39">
        <v>13.8</v>
      </c>
      <c r="W25" s="39">
        <v>6</v>
      </c>
      <c r="X25" s="39">
        <v>2</v>
      </c>
      <c r="Y25" s="39">
        <v>7.2</v>
      </c>
      <c r="Z25" s="45">
        <v>0.67</v>
      </c>
      <c r="AA25" s="45">
        <v>2.83</v>
      </c>
      <c r="AB25" s="45">
        <v>2.83</v>
      </c>
      <c r="AC25" s="45">
        <v>2.83</v>
      </c>
      <c r="AD25" s="45">
        <v>5.49</v>
      </c>
      <c r="AE25" s="45">
        <v>2.83</v>
      </c>
      <c r="AF25" s="45">
        <v>3.83</v>
      </c>
      <c r="AG25" s="45">
        <v>1</v>
      </c>
      <c r="AH25" s="45">
        <v>3.5</v>
      </c>
      <c r="AI25" s="45">
        <v>4.5</v>
      </c>
      <c r="AJ25" s="45">
        <v>0.26</v>
      </c>
      <c r="AK25" s="45">
        <v>0.22</v>
      </c>
      <c r="AL25" s="45">
        <v>0.12</v>
      </c>
      <c r="AM25" s="45">
        <v>1.85</v>
      </c>
      <c r="AN25" s="45">
        <v>0.08</v>
      </c>
      <c r="AO25" s="45">
        <v>0.01</v>
      </c>
      <c r="AP25" s="45">
        <v>0.05</v>
      </c>
      <c r="AQ25" s="45">
        <v>80</v>
      </c>
      <c r="AR25" s="45">
        <v>24</v>
      </c>
      <c r="AS25" s="45">
        <v>10</v>
      </c>
      <c r="AT25" s="45">
        <v>73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7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</v>
      </c>
      <c r="BG25" s="33">
        <v>0</v>
      </c>
      <c r="BH25" s="33">
        <v>0</v>
      </c>
      <c r="BI25" s="33">
        <v>0</v>
      </c>
      <c r="BJ25" s="33">
        <v>0</v>
      </c>
      <c r="BK25" s="1"/>
      <c r="BL25" s="8">
        <v>6.5</v>
      </c>
      <c r="BM25" s="8">
        <v>31</v>
      </c>
      <c r="BN25" s="56">
        <f t="shared" si="18"/>
        <v>35.0938</v>
      </c>
      <c r="BO25" s="57">
        <f aca="true" t="shared" si="20" ref="BO25:BO71">IF(N25&gt;0,IF(C25="F",N25*EXP(-1.2*(BL25/N25)),(1-(0.4*(BL25/N25)))*N25),0)</f>
        <v>1.635190758204076</v>
      </c>
      <c r="BP25" s="33">
        <f t="shared" si="10"/>
        <v>1</v>
      </c>
      <c r="BQ25" s="56">
        <f t="shared" si="19"/>
        <v>21.561237748385775</v>
      </c>
      <c r="BR25" s="56">
        <f t="shared" si="3"/>
        <v>53.540228506589855</v>
      </c>
      <c r="BS25" s="36">
        <f t="shared" si="11"/>
        <v>2.2650822678916316</v>
      </c>
      <c r="BT25" s="7">
        <f t="shared" si="12"/>
        <v>53.540228506589855</v>
      </c>
      <c r="BU25" s="61">
        <f t="shared" si="17"/>
        <v>2.3211598530462534</v>
      </c>
      <c r="BV25" s="61">
        <f t="shared" si="13"/>
        <v>1.8943714515767158</v>
      </c>
      <c r="BW25" s="61">
        <f t="shared" si="14"/>
        <v>1.1417431304584311</v>
      </c>
      <c r="BX25" s="61">
        <f t="shared" si="15"/>
        <v>1.0157986107280568</v>
      </c>
      <c r="BY25" s="61">
        <f t="shared" si="4"/>
        <v>0.46536655649603764</v>
      </c>
      <c r="CA25" s="46">
        <v>1.1785</v>
      </c>
      <c r="CB25" s="46">
        <v>1.0723134377190076</v>
      </c>
      <c r="CC25" s="46">
        <v>0.5179023033573865</v>
      </c>
      <c r="CD25" s="45">
        <v>53</v>
      </c>
      <c r="CF25" s="46">
        <v>0</v>
      </c>
      <c r="CG25" s="36">
        <v>0</v>
      </c>
      <c r="CI25" s="34">
        <f t="shared" si="16"/>
        <v>0.7013786128687383</v>
      </c>
    </row>
    <row r="26" spans="1:87" s="44" customFormat="1" ht="12.75">
      <c r="A26" s="33">
        <v>23</v>
      </c>
      <c r="B26" s="44" t="s">
        <v>138</v>
      </c>
      <c r="C26" s="45" t="s">
        <v>69</v>
      </c>
      <c r="D26" s="45">
        <v>88</v>
      </c>
      <c r="E26" s="36">
        <f t="shared" si="5"/>
        <v>0.5317457442262297</v>
      </c>
      <c r="F26" s="56">
        <f t="shared" si="6"/>
        <v>53.555922126166834</v>
      </c>
      <c r="G26" s="56">
        <f t="shared" si="7"/>
        <v>53.555922126166834</v>
      </c>
      <c r="H26" s="36">
        <f t="shared" si="8"/>
        <v>0.4758676074060822</v>
      </c>
      <c r="I26" s="36">
        <f t="shared" si="9"/>
        <v>0.22508282079751843</v>
      </c>
      <c r="J26" s="39">
        <v>69.14902444556313</v>
      </c>
      <c r="K26" s="46">
        <v>2.13</v>
      </c>
      <c r="L26" s="46">
        <v>0</v>
      </c>
      <c r="M26" s="45">
        <v>0</v>
      </c>
      <c r="N26" s="45">
        <v>10</v>
      </c>
      <c r="O26" s="45">
        <v>25</v>
      </c>
      <c r="P26" s="45">
        <v>77</v>
      </c>
      <c r="Q26" s="45">
        <v>23</v>
      </c>
      <c r="R26" s="45">
        <v>35</v>
      </c>
      <c r="S26" s="45">
        <v>65</v>
      </c>
      <c r="T26" s="39">
        <v>63.7</v>
      </c>
      <c r="U26" s="39">
        <v>11.11</v>
      </c>
      <c r="V26" s="39">
        <v>13.7</v>
      </c>
      <c r="W26" s="39">
        <v>6</v>
      </c>
      <c r="X26" s="39">
        <v>2.3</v>
      </c>
      <c r="Y26" s="39">
        <v>9</v>
      </c>
      <c r="Z26" s="45">
        <v>0.67</v>
      </c>
      <c r="AA26" s="45">
        <v>2.83</v>
      </c>
      <c r="AB26" s="45">
        <v>2.83</v>
      </c>
      <c r="AC26" s="45">
        <v>2.83</v>
      </c>
      <c r="AD26" s="45">
        <v>5.49</v>
      </c>
      <c r="AE26" s="45">
        <v>2.83</v>
      </c>
      <c r="AF26" s="45">
        <v>3.83</v>
      </c>
      <c r="AG26" s="45">
        <v>1</v>
      </c>
      <c r="AH26" s="45">
        <v>3.5</v>
      </c>
      <c r="AI26" s="45">
        <v>4.5</v>
      </c>
      <c r="AJ26" s="45">
        <v>0.28</v>
      </c>
      <c r="AK26" s="45">
        <v>0.3</v>
      </c>
      <c r="AL26" s="45">
        <v>0.1</v>
      </c>
      <c r="AM26" s="45">
        <v>2</v>
      </c>
      <c r="AN26" s="45">
        <v>0.1</v>
      </c>
      <c r="AO26" s="45">
        <v>0.02</v>
      </c>
      <c r="AP26" s="45">
        <v>0.05</v>
      </c>
      <c r="AQ26" s="45">
        <v>85</v>
      </c>
      <c r="AR26" s="45">
        <v>26</v>
      </c>
      <c r="AS26" s="45">
        <v>11</v>
      </c>
      <c r="AT26" s="45">
        <v>78</v>
      </c>
      <c r="AU26" s="45">
        <v>0</v>
      </c>
      <c r="AV26" s="45">
        <v>0</v>
      </c>
      <c r="AW26" s="45">
        <v>0</v>
      </c>
      <c r="AX26" s="45">
        <v>0</v>
      </c>
      <c r="AY26" s="45">
        <v>0</v>
      </c>
      <c r="AZ26" s="45">
        <v>0</v>
      </c>
      <c r="BA26" s="47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</v>
      </c>
      <c r="BG26" s="33">
        <v>0</v>
      </c>
      <c r="BH26" s="33">
        <v>0</v>
      </c>
      <c r="BI26" s="33">
        <v>0</v>
      </c>
      <c r="BJ26" s="33">
        <v>0</v>
      </c>
      <c r="BK26" s="1"/>
      <c r="BL26" s="8">
        <v>6.5</v>
      </c>
      <c r="BM26" s="8">
        <v>31</v>
      </c>
      <c r="BN26" s="56">
        <f t="shared" si="18"/>
        <v>33.173</v>
      </c>
      <c r="BO26" s="57">
        <f t="shared" si="20"/>
        <v>4.584060113052235</v>
      </c>
      <c r="BP26" s="33">
        <f t="shared" si="10"/>
        <v>1.2999999999999998</v>
      </c>
      <c r="BQ26" s="56">
        <f t="shared" si="19"/>
        <v>19.8738620131146</v>
      </c>
      <c r="BR26" s="56">
        <f t="shared" si="3"/>
        <v>53.555922126166834</v>
      </c>
      <c r="BS26" s="36">
        <f t="shared" si="11"/>
        <v>2.3068755708817386</v>
      </c>
      <c r="BT26" s="7">
        <f t="shared" si="12"/>
        <v>53.555922126166834</v>
      </c>
      <c r="BU26" s="61">
        <f t="shared" si="17"/>
        <v>2.3637277583688157</v>
      </c>
      <c r="BV26" s="61">
        <f t="shared" si="13"/>
        <v>1.937365035952504</v>
      </c>
      <c r="BW26" s="61">
        <f t="shared" si="14"/>
        <v>1.1719676202746103</v>
      </c>
      <c r="BX26" s="61">
        <f t="shared" si="15"/>
        <v>1.0488122067230052</v>
      </c>
      <c r="BY26" s="61">
        <f t="shared" si="4"/>
        <v>0.49608253703773064</v>
      </c>
      <c r="CA26" s="46">
        <v>1.2765</v>
      </c>
      <c r="CB26" s="46">
        <v>1.21</v>
      </c>
      <c r="CC26" s="46">
        <v>0.64</v>
      </c>
      <c r="CD26" s="45">
        <v>57</v>
      </c>
      <c r="CF26" s="46">
        <v>2.5</v>
      </c>
      <c r="CG26" s="36">
        <v>69.14902444556313</v>
      </c>
      <c r="CI26" s="34">
        <f t="shared" si="16"/>
        <v>0.704213101350115</v>
      </c>
    </row>
    <row r="27" spans="1:87" s="44" customFormat="1" ht="12.75">
      <c r="A27" s="33">
        <v>24</v>
      </c>
      <c r="B27" s="44" t="s">
        <v>139</v>
      </c>
      <c r="C27" s="45" t="s">
        <v>69</v>
      </c>
      <c r="D27" s="45">
        <v>88</v>
      </c>
      <c r="E27" s="36">
        <f t="shared" si="5"/>
        <v>0.6184216079691411</v>
      </c>
      <c r="F27" s="56">
        <f t="shared" si="6"/>
        <v>59.64101690482164</v>
      </c>
      <c r="G27" s="56">
        <f t="shared" si="7"/>
        <v>61.001588913783806</v>
      </c>
      <c r="H27" s="36">
        <f t="shared" si="8"/>
        <v>0.610398521861891</v>
      </c>
      <c r="I27" s="36">
        <f t="shared" si="9"/>
        <v>0.34868325559254765</v>
      </c>
      <c r="J27" s="39">
        <v>79.93627225907099</v>
      </c>
      <c r="K27" s="46">
        <v>2.59</v>
      </c>
      <c r="L27" s="46">
        <v>0</v>
      </c>
      <c r="M27" s="45">
        <v>0</v>
      </c>
      <c r="N27" s="45">
        <v>16</v>
      </c>
      <c r="O27" s="45">
        <v>25</v>
      </c>
      <c r="P27" s="45">
        <v>80</v>
      </c>
      <c r="Q27" s="45">
        <v>20</v>
      </c>
      <c r="R27" s="45">
        <v>31</v>
      </c>
      <c r="S27" s="45">
        <v>47.7</v>
      </c>
      <c r="T27" s="39">
        <v>46.746</v>
      </c>
      <c r="U27" s="39">
        <v>7.69</v>
      </c>
      <c r="V27" s="39">
        <v>23.7</v>
      </c>
      <c r="W27" s="39">
        <v>6</v>
      </c>
      <c r="X27" s="39">
        <v>2.6</v>
      </c>
      <c r="Y27" s="39">
        <v>10</v>
      </c>
      <c r="Z27" s="45">
        <v>0.67</v>
      </c>
      <c r="AA27" s="45">
        <v>2.83</v>
      </c>
      <c r="AB27" s="45">
        <v>2.83</v>
      </c>
      <c r="AC27" s="45">
        <v>2.83</v>
      </c>
      <c r="AD27" s="45">
        <v>5.49</v>
      </c>
      <c r="AE27" s="45">
        <v>2.83</v>
      </c>
      <c r="AF27" s="45">
        <v>3.83</v>
      </c>
      <c r="AG27" s="45">
        <v>1</v>
      </c>
      <c r="AH27" s="45">
        <v>3.5</v>
      </c>
      <c r="AI27" s="45">
        <v>4.5</v>
      </c>
      <c r="AJ27" s="45">
        <v>0.32</v>
      </c>
      <c r="AK27" s="45">
        <v>0.37</v>
      </c>
      <c r="AL27" s="45">
        <v>0.09</v>
      </c>
      <c r="AM27" s="45">
        <v>2.32</v>
      </c>
      <c r="AN27" s="45">
        <v>0.2</v>
      </c>
      <c r="AO27" s="45">
        <v>0.02</v>
      </c>
      <c r="AP27" s="45">
        <v>0.05</v>
      </c>
      <c r="AQ27" s="45">
        <v>90</v>
      </c>
      <c r="AR27" s="45">
        <v>28</v>
      </c>
      <c r="AS27" s="45">
        <v>12</v>
      </c>
      <c r="AT27" s="45">
        <v>83</v>
      </c>
      <c r="AU27" s="45">
        <v>0</v>
      </c>
      <c r="AV27" s="45">
        <v>0</v>
      </c>
      <c r="AW27" s="45">
        <v>0</v>
      </c>
      <c r="AX27" s="45">
        <v>0</v>
      </c>
      <c r="AY27" s="45">
        <v>0</v>
      </c>
      <c r="AZ27" s="45">
        <v>0</v>
      </c>
      <c r="BA27" s="47">
        <v>0</v>
      </c>
      <c r="BB27" s="33">
        <v>0</v>
      </c>
      <c r="BC27" s="33">
        <v>0</v>
      </c>
      <c r="BD27" s="33">
        <v>0</v>
      </c>
      <c r="BE27" s="33">
        <v>0</v>
      </c>
      <c r="BF27" s="33">
        <v>0</v>
      </c>
      <c r="BG27" s="33">
        <v>0</v>
      </c>
      <c r="BH27" s="33">
        <v>0</v>
      </c>
      <c r="BI27" s="33">
        <v>0</v>
      </c>
      <c r="BJ27" s="33">
        <v>0</v>
      </c>
      <c r="BK27" s="1"/>
      <c r="BL27" s="8">
        <v>6.5</v>
      </c>
      <c r="BM27" s="8">
        <v>31</v>
      </c>
      <c r="BN27" s="56">
        <f t="shared" si="18"/>
        <v>37.71725999999999</v>
      </c>
      <c r="BO27" s="57">
        <f t="shared" si="20"/>
        <v>9.826558019579805</v>
      </c>
      <c r="BP27" s="33">
        <f t="shared" si="10"/>
        <v>1.6</v>
      </c>
      <c r="BQ27" s="56">
        <f t="shared" si="19"/>
        <v>16.857770894204005</v>
      </c>
      <c r="BR27" s="56">
        <f t="shared" si="3"/>
        <v>61.001588913783806</v>
      </c>
      <c r="BS27" s="36">
        <f t="shared" si="11"/>
        <v>2.692838546653037</v>
      </c>
      <c r="BT27" s="7">
        <f t="shared" si="12"/>
        <v>59.64101690482164</v>
      </c>
      <c r="BU27" s="61">
        <f t="shared" si="17"/>
        <v>2.6327778037040512</v>
      </c>
      <c r="BV27" s="61">
        <f t="shared" si="13"/>
        <v>2.2091055817410914</v>
      </c>
      <c r="BW27" s="61">
        <f t="shared" si="14"/>
        <v>1.3630012239639873</v>
      </c>
      <c r="BX27" s="61">
        <f t="shared" si="15"/>
        <v>1.345318342183608</v>
      </c>
      <c r="BY27" s="61">
        <f t="shared" si="4"/>
        <v>0.7684978953259751</v>
      </c>
      <c r="CA27" s="46">
        <v>1.448</v>
      </c>
      <c r="CB27" s="46">
        <v>1.4</v>
      </c>
      <c r="CC27" s="46">
        <v>0.83</v>
      </c>
      <c r="CD27" s="45">
        <v>64</v>
      </c>
      <c r="CF27" s="46">
        <v>2.89</v>
      </c>
      <c r="CG27" s="36">
        <v>79.93627225907099</v>
      </c>
      <c r="CI27" s="34">
        <f t="shared" si="16"/>
        <v>0.7685801940285142</v>
      </c>
    </row>
    <row r="28" spans="1:87" s="44" customFormat="1" ht="12.75">
      <c r="A28" s="33">
        <v>25</v>
      </c>
      <c r="B28" s="44" t="s">
        <v>140</v>
      </c>
      <c r="C28" s="45" t="s">
        <v>69</v>
      </c>
      <c r="D28" s="45">
        <v>33</v>
      </c>
      <c r="E28" s="36">
        <f t="shared" si="5"/>
        <v>0.6019894804108022</v>
      </c>
      <c r="F28" s="56">
        <f t="shared" si="6"/>
        <v>60.5139260541406</v>
      </c>
      <c r="G28" s="56">
        <f t="shared" si="7"/>
        <v>62.365509459594676</v>
      </c>
      <c r="H28" s="36">
        <f t="shared" si="8"/>
        <v>0.5994691622318071</v>
      </c>
      <c r="I28" s="36">
        <f t="shared" si="9"/>
        <v>0.3387498400794931</v>
      </c>
      <c r="J28" s="39">
        <v>0</v>
      </c>
      <c r="K28" s="46">
        <v>0</v>
      </c>
      <c r="L28" s="46">
        <v>0</v>
      </c>
      <c r="M28" s="45">
        <v>0</v>
      </c>
      <c r="N28" s="45">
        <v>9.5</v>
      </c>
      <c r="O28" s="45">
        <v>55</v>
      </c>
      <c r="P28" s="45">
        <v>80</v>
      </c>
      <c r="Q28" s="45">
        <v>20</v>
      </c>
      <c r="R28" s="45">
        <v>27</v>
      </c>
      <c r="S28" s="45">
        <v>49</v>
      </c>
      <c r="T28" s="39">
        <v>39.69</v>
      </c>
      <c r="U28" s="39">
        <v>11</v>
      </c>
      <c r="V28" s="39">
        <v>34.5</v>
      </c>
      <c r="W28" s="39">
        <v>100</v>
      </c>
      <c r="X28" s="39">
        <v>3</v>
      </c>
      <c r="Y28" s="39">
        <v>4</v>
      </c>
      <c r="Z28" s="45">
        <v>0.8</v>
      </c>
      <c r="AA28" s="45">
        <v>2.13</v>
      </c>
      <c r="AB28" s="45">
        <v>1.87</v>
      </c>
      <c r="AC28" s="45">
        <v>2.13</v>
      </c>
      <c r="AD28" s="45">
        <v>6.4</v>
      </c>
      <c r="AE28" s="45">
        <v>2.4</v>
      </c>
      <c r="AF28" s="45">
        <v>3.2</v>
      </c>
      <c r="AG28" s="45">
        <v>1.07</v>
      </c>
      <c r="AH28" s="45">
        <v>2.94</v>
      </c>
      <c r="AI28" s="45">
        <v>0.11</v>
      </c>
      <c r="AJ28" s="45">
        <v>0.23</v>
      </c>
      <c r="AK28" s="45">
        <v>0.21</v>
      </c>
      <c r="AL28" s="45">
        <v>0.13</v>
      </c>
      <c r="AM28" s="45">
        <v>0.95</v>
      </c>
      <c r="AN28" s="45">
        <v>0.12</v>
      </c>
      <c r="AO28" s="45">
        <v>0.01</v>
      </c>
      <c r="AP28" s="45">
        <v>0</v>
      </c>
      <c r="AQ28" s="45">
        <v>184</v>
      </c>
      <c r="AR28" s="45">
        <v>25</v>
      </c>
      <c r="AS28" s="45">
        <v>4</v>
      </c>
      <c r="AT28" s="45">
        <v>31</v>
      </c>
      <c r="AU28" s="45">
        <v>0</v>
      </c>
      <c r="AV28" s="45">
        <v>0.06</v>
      </c>
      <c r="AW28" s="45">
        <v>0</v>
      </c>
      <c r="AX28" s="45">
        <v>0</v>
      </c>
      <c r="AY28" s="45">
        <v>0</v>
      </c>
      <c r="AZ28" s="45">
        <v>0</v>
      </c>
      <c r="BA28" s="47">
        <v>0</v>
      </c>
      <c r="BB28" s="33">
        <v>0</v>
      </c>
      <c r="BC28" s="33">
        <v>0</v>
      </c>
      <c r="BD28" s="33">
        <v>0</v>
      </c>
      <c r="BE28" s="33">
        <v>0</v>
      </c>
      <c r="BF28" s="33">
        <v>0</v>
      </c>
      <c r="BG28" s="33">
        <v>0</v>
      </c>
      <c r="BH28" s="33">
        <v>0</v>
      </c>
      <c r="BI28" s="33">
        <v>0</v>
      </c>
      <c r="BJ28" s="33">
        <v>0</v>
      </c>
      <c r="BK28" s="1"/>
      <c r="BL28" s="8">
        <v>8</v>
      </c>
      <c r="BM28" s="8">
        <v>16</v>
      </c>
      <c r="BN28" s="56">
        <f t="shared" si="18"/>
        <v>41.4932</v>
      </c>
      <c r="BO28" s="57">
        <f t="shared" si="20"/>
        <v>3.458259690183049</v>
      </c>
      <c r="BP28" s="33">
        <f t="shared" si="10"/>
        <v>2</v>
      </c>
      <c r="BQ28" s="56">
        <f t="shared" si="19"/>
        <v>19.91404976941163</v>
      </c>
      <c r="BR28" s="56">
        <f t="shared" si="3"/>
        <v>62.365509459594676</v>
      </c>
      <c r="BS28" s="36">
        <f t="shared" si="11"/>
        <v>2.6607670329655395</v>
      </c>
      <c r="BT28" s="7">
        <f t="shared" si="12"/>
        <v>60.5139260541406</v>
      </c>
      <c r="BU28" s="61">
        <f t="shared" si="17"/>
        <v>2.5817709319682383</v>
      </c>
      <c r="BV28" s="61">
        <f t="shared" si="13"/>
        <v>2.1575886412879206</v>
      </c>
      <c r="BW28" s="61">
        <f t="shared" si="14"/>
        <v>1.3267848148254082</v>
      </c>
      <c r="BX28" s="61">
        <f t="shared" si="15"/>
        <v>1.3212300335589031</v>
      </c>
      <c r="BY28" s="61">
        <f t="shared" si="4"/>
        <v>0.7466046475352028</v>
      </c>
      <c r="CA28" s="46">
        <v>1.3010000000000002</v>
      </c>
      <c r="CB28" s="46">
        <v>1.21</v>
      </c>
      <c r="CC28" s="46">
        <v>0.64</v>
      </c>
      <c r="CD28" s="45">
        <v>58</v>
      </c>
      <c r="CF28" s="46">
        <v>0</v>
      </c>
      <c r="CG28" s="36">
        <v>0</v>
      </c>
      <c r="CI28" s="34">
        <f t="shared" si="16"/>
        <v>0.742299870260428</v>
      </c>
    </row>
    <row r="29" spans="1:87" s="44" customFormat="1" ht="12.75">
      <c r="A29" s="33">
        <v>26</v>
      </c>
      <c r="B29" s="44" t="s">
        <v>143</v>
      </c>
      <c r="C29" s="45" t="s">
        <v>69</v>
      </c>
      <c r="D29" s="45">
        <v>33</v>
      </c>
      <c r="E29" s="36">
        <f t="shared" si="5"/>
        <v>0.6148538487806062</v>
      </c>
      <c r="F29" s="56">
        <f t="shared" si="6"/>
        <v>61.15004416452339</v>
      </c>
      <c r="G29" s="56">
        <f t="shared" si="7"/>
        <v>63.35944400706779</v>
      </c>
      <c r="H29" s="36">
        <f t="shared" si="8"/>
        <v>0.6184096965330511</v>
      </c>
      <c r="I29" s="36">
        <f t="shared" si="9"/>
        <v>0.3559519924282099</v>
      </c>
      <c r="J29" s="39">
        <v>0</v>
      </c>
      <c r="K29" s="46">
        <v>0</v>
      </c>
      <c r="L29" s="46">
        <v>0</v>
      </c>
      <c r="M29" s="45">
        <v>0</v>
      </c>
      <c r="N29" s="45">
        <v>9.5</v>
      </c>
      <c r="O29" s="45">
        <v>60</v>
      </c>
      <c r="P29" s="45">
        <v>85</v>
      </c>
      <c r="Q29" s="45">
        <v>15</v>
      </c>
      <c r="R29" s="45">
        <v>27</v>
      </c>
      <c r="S29" s="45">
        <v>49</v>
      </c>
      <c r="T29" s="39">
        <v>34.3</v>
      </c>
      <c r="U29" s="39">
        <v>11</v>
      </c>
      <c r="V29" s="39">
        <v>34.5</v>
      </c>
      <c r="W29" s="39">
        <v>100</v>
      </c>
      <c r="X29" s="39">
        <v>3</v>
      </c>
      <c r="Y29" s="39">
        <v>4</v>
      </c>
      <c r="Z29" s="45">
        <v>0.8</v>
      </c>
      <c r="AA29" s="45">
        <v>2.13</v>
      </c>
      <c r="AB29" s="45">
        <v>1.87</v>
      </c>
      <c r="AC29" s="45">
        <v>2.13</v>
      </c>
      <c r="AD29" s="45">
        <v>6.4</v>
      </c>
      <c r="AE29" s="45">
        <v>2.4</v>
      </c>
      <c r="AF29" s="45">
        <v>3.2</v>
      </c>
      <c r="AG29" s="45">
        <v>1.07</v>
      </c>
      <c r="AH29" s="45">
        <v>2.94</v>
      </c>
      <c r="AI29" s="45">
        <v>0.11</v>
      </c>
      <c r="AJ29" s="45">
        <v>0.23</v>
      </c>
      <c r="AK29" s="45">
        <v>0.21</v>
      </c>
      <c r="AL29" s="45">
        <v>0.13</v>
      </c>
      <c r="AM29" s="45">
        <v>0.95</v>
      </c>
      <c r="AN29" s="45">
        <v>0.12</v>
      </c>
      <c r="AO29" s="45">
        <v>0.01</v>
      </c>
      <c r="AP29" s="45">
        <v>0</v>
      </c>
      <c r="AQ29" s="45">
        <v>184</v>
      </c>
      <c r="AR29" s="45">
        <v>25</v>
      </c>
      <c r="AS29" s="45">
        <v>4</v>
      </c>
      <c r="AT29" s="45">
        <v>31</v>
      </c>
      <c r="AU29" s="45">
        <v>0</v>
      </c>
      <c r="AV29" s="45">
        <v>0.06</v>
      </c>
      <c r="AW29" s="45">
        <v>0</v>
      </c>
      <c r="AX29" s="45">
        <v>0</v>
      </c>
      <c r="AY29" s="45">
        <v>0</v>
      </c>
      <c r="AZ29" s="45">
        <v>0</v>
      </c>
      <c r="BA29" s="47">
        <v>0</v>
      </c>
      <c r="BB29" s="33">
        <v>0</v>
      </c>
      <c r="BC29" s="33">
        <v>0</v>
      </c>
      <c r="BD29" s="33">
        <v>0</v>
      </c>
      <c r="BE29" s="33">
        <v>0</v>
      </c>
      <c r="BF29" s="33">
        <v>0</v>
      </c>
      <c r="BG29" s="33">
        <v>0</v>
      </c>
      <c r="BH29" s="33">
        <v>0</v>
      </c>
      <c r="BI29" s="33">
        <v>0</v>
      </c>
      <c r="BJ29" s="33">
        <v>0</v>
      </c>
      <c r="BK29" s="1"/>
      <c r="BL29" s="8">
        <v>6</v>
      </c>
      <c r="BM29" s="8">
        <v>16</v>
      </c>
      <c r="BN29" s="56">
        <f t="shared" si="18"/>
        <v>41.4932</v>
      </c>
      <c r="BO29" s="57">
        <f t="shared" si="20"/>
        <v>4.452194237656163</v>
      </c>
      <c r="BP29" s="33">
        <f t="shared" si="10"/>
        <v>2</v>
      </c>
      <c r="BQ29" s="56">
        <f t="shared" si="19"/>
        <v>19.91404976941163</v>
      </c>
      <c r="BR29" s="56">
        <f t="shared" si="3"/>
        <v>63.35944400706779</v>
      </c>
      <c r="BS29" s="36">
        <f t="shared" si="11"/>
        <v>2.716427367624034</v>
      </c>
      <c r="BT29" s="7">
        <f t="shared" si="12"/>
        <v>61.15004416452339</v>
      </c>
      <c r="BU29" s="61">
        <f t="shared" si="17"/>
        <v>2.621703143124173</v>
      </c>
      <c r="BV29" s="61">
        <f t="shared" si="13"/>
        <v>2.1979201745554144</v>
      </c>
      <c r="BW29" s="61">
        <f t="shared" si="14"/>
        <v>1.3551378827124563</v>
      </c>
      <c r="BX29" s="61">
        <f t="shared" si="15"/>
        <v>1.3629749711588448</v>
      </c>
      <c r="BY29" s="61">
        <f t="shared" si="4"/>
        <v>0.7845181913117747</v>
      </c>
      <c r="CA29" s="46">
        <v>1.5215</v>
      </c>
      <c r="CB29" s="46">
        <v>1.54</v>
      </c>
      <c r="CC29" s="46">
        <v>0.94</v>
      </c>
      <c r="CD29" s="45">
        <v>67</v>
      </c>
      <c r="CF29" s="46">
        <v>0</v>
      </c>
      <c r="CG29" s="36">
        <v>0</v>
      </c>
      <c r="CI29" s="34">
        <f t="shared" si="16"/>
        <v>0.742299870260428</v>
      </c>
    </row>
    <row r="30" spans="1:87" s="44" customFormat="1" ht="12.75">
      <c r="A30" s="33">
        <v>27</v>
      </c>
      <c r="B30" s="44" t="s">
        <v>144</v>
      </c>
      <c r="C30" s="45" t="s">
        <v>69</v>
      </c>
      <c r="D30" s="45">
        <v>33</v>
      </c>
      <c r="E30" s="36">
        <f t="shared" si="5"/>
        <v>0.6080214294987122</v>
      </c>
      <c r="F30" s="56">
        <f t="shared" si="6"/>
        <v>60.81192383618238</v>
      </c>
      <c r="G30" s="56">
        <f t="shared" si="7"/>
        <v>62.831130994034964</v>
      </c>
      <c r="H30" s="36">
        <f t="shared" si="8"/>
        <v>0.6083582389847062</v>
      </c>
      <c r="I30" s="36">
        <f t="shared" si="9"/>
        <v>0.3468303762515268</v>
      </c>
      <c r="J30" s="39">
        <v>0</v>
      </c>
      <c r="K30" s="46">
        <v>0</v>
      </c>
      <c r="L30" s="46">
        <v>0</v>
      </c>
      <c r="M30" s="45">
        <v>0</v>
      </c>
      <c r="N30" s="45">
        <v>9.5</v>
      </c>
      <c r="O30" s="45">
        <v>58</v>
      </c>
      <c r="P30" s="45">
        <v>82</v>
      </c>
      <c r="Q30" s="45">
        <v>18</v>
      </c>
      <c r="R30" s="45">
        <v>27</v>
      </c>
      <c r="S30" s="45">
        <v>49</v>
      </c>
      <c r="T30" s="39">
        <v>36.75</v>
      </c>
      <c r="U30" s="39">
        <v>11</v>
      </c>
      <c r="V30" s="39">
        <v>34.5</v>
      </c>
      <c r="W30" s="39">
        <v>100</v>
      </c>
      <c r="X30" s="39">
        <v>3</v>
      </c>
      <c r="Y30" s="39">
        <v>4</v>
      </c>
      <c r="Z30" s="45">
        <v>0.8</v>
      </c>
      <c r="AA30" s="45">
        <v>2.13</v>
      </c>
      <c r="AB30" s="45">
        <v>1.87</v>
      </c>
      <c r="AC30" s="45">
        <v>2.13</v>
      </c>
      <c r="AD30" s="45">
        <v>6.4</v>
      </c>
      <c r="AE30" s="45">
        <v>2.4</v>
      </c>
      <c r="AF30" s="45">
        <v>3.2</v>
      </c>
      <c r="AG30" s="45">
        <v>1.07</v>
      </c>
      <c r="AH30" s="45">
        <v>2.94</v>
      </c>
      <c r="AI30" s="45">
        <v>0.11</v>
      </c>
      <c r="AJ30" s="45">
        <v>0.23</v>
      </c>
      <c r="AK30" s="45">
        <v>0.21</v>
      </c>
      <c r="AL30" s="45">
        <v>0.13</v>
      </c>
      <c r="AM30" s="45">
        <v>0.95</v>
      </c>
      <c r="AN30" s="45">
        <v>0.12</v>
      </c>
      <c r="AO30" s="45">
        <v>0.01</v>
      </c>
      <c r="AP30" s="45">
        <v>0</v>
      </c>
      <c r="AQ30" s="45">
        <v>184</v>
      </c>
      <c r="AR30" s="45">
        <v>25</v>
      </c>
      <c r="AS30" s="45">
        <v>4</v>
      </c>
      <c r="AT30" s="45">
        <v>31</v>
      </c>
      <c r="AU30" s="45">
        <v>0</v>
      </c>
      <c r="AV30" s="45">
        <v>0.06</v>
      </c>
      <c r="AW30" s="45">
        <v>0</v>
      </c>
      <c r="AX30" s="45">
        <v>0</v>
      </c>
      <c r="AY30" s="45">
        <v>0</v>
      </c>
      <c r="AZ30" s="45">
        <v>0</v>
      </c>
      <c r="BA30" s="47">
        <v>0</v>
      </c>
      <c r="BB30" s="33">
        <v>0</v>
      </c>
      <c r="BC30" s="33">
        <v>0</v>
      </c>
      <c r="BD30" s="33">
        <v>0</v>
      </c>
      <c r="BE30" s="33">
        <v>0</v>
      </c>
      <c r="BF30" s="33">
        <v>0</v>
      </c>
      <c r="BG30" s="33">
        <v>0</v>
      </c>
      <c r="BH30" s="33">
        <v>0</v>
      </c>
      <c r="BI30" s="33">
        <v>0</v>
      </c>
      <c r="BJ30" s="33">
        <v>0</v>
      </c>
      <c r="BK30" s="1"/>
      <c r="BL30" s="8">
        <v>7</v>
      </c>
      <c r="BM30" s="8">
        <v>16</v>
      </c>
      <c r="BN30" s="56">
        <f t="shared" si="18"/>
        <v>41.4932</v>
      </c>
      <c r="BO30" s="57">
        <f t="shared" si="20"/>
        <v>3.923881224623339</v>
      </c>
      <c r="BP30" s="33">
        <f t="shared" si="10"/>
        <v>2</v>
      </c>
      <c r="BQ30" s="56">
        <f t="shared" si="19"/>
        <v>19.91404976941163</v>
      </c>
      <c r="BR30" s="56">
        <f t="shared" si="3"/>
        <v>62.831130994034964</v>
      </c>
      <c r="BS30" s="36">
        <f t="shared" si="11"/>
        <v>2.6868418388941957</v>
      </c>
      <c r="BT30" s="7">
        <f t="shared" si="12"/>
        <v>60.81192383618238</v>
      </c>
      <c r="BU30" s="61">
        <f t="shared" si="17"/>
        <v>2.600494670105717</v>
      </c>
      <c r="BV30" s="61">
        <f t="shared" si="13"/>
        <v>2.176499616806774</v>
      </c>
      <c r="BW30" s="61">
        <f t="shared" si="14"/>
        <v>1.3400792306151619</v>
      </c>
      <c r="BX30" s="61">
        <f t="shared" si="15"/>
        <v>1.3408215587222925</v>
      </c>
      <c r="BY30" s="61">
        <f t="shared" si="4"/>
        <v>0.7644141492583651</v>
      </c>
      <c r="CA30" s="46">
        <v>1.448</v>
      </c>
      <c r="CB30" s="46">
        <v>1.38</v>
      </c>
      <c r="CC30" s="46">
        <v>0.8</v>
      </c>
      <c r="CD30" s="45">
        <v>64</v>
      </c>
      <c r="CF30" s="46">
        <v>0</v>
      </c>
      <c r="CG30" s="36">
        <v>0</v>
      </c>
      <c r="CI30" s="34">
        <f t="shared" si="16"/>
        <v>0.742299870260428</v>
      </c>
    </row>
    <row r="31" spans="1:87" s="44" customFormat="1" ht="12.75">
      <c r="A31" s="33">
        <v>28</v>
      </c>
      <c r="B31" s="44" t="s">
        <v>145</v>
      </c>
      <c r="C31" s="45" t="s">
        <v>69</v>
      </c>
      <c r="D31" s="45">
        <v>33</v>
      </c>
      <c r="E31" s="36">
        <f t="shared" si="5"/>
        <v>0.6245075715163223</v>
      </c>
      <c r="F31" s="56">
        <f t="shared" si="6"/>
        <v>60.88723533998565</v>
      </c>
      <c r="G31" s="56">
        <f t="shared" si="7"/>
        <v>62.94880521872757</v>
      </c>
      <c r="H31" s="36">
        <f t="shared" si="8"/>
        <v>0.6268831892883834</v>
      </c>
      <c r="I31" s="36">
        <f t="shared" si="9"/>
        <v>0.363628725212488</v>
      </c>
      <c r="J31" s="39">
        <v>0</v>
      </c>
      <c r="K31" s="46">
        <v>0</v>
      </c>
      <c r="L31" s="46">
        <v>0</v>
      </c>
      <c r="M31" s="45">
        <v>0</v>
      </c>
      <c r="N31" s="45">
        <v>13</v>
      </c>
      <c r="O31" s="45">
        <v>70</v>
      </c>
      <c r="P31" s="45">
        <v>88</v>
      </c>
      <c r="Q31" s="45">
        <v>12</v>
      </c>
      <c r="R31" s="45">
        <v>27</v>
      </c>
      <c r="S31" s="45">
        <v>49</v>
      </c>
      <c r="T31" s="39">
        <v>36.75</v>
      </c>
      <c r="U31" s="39">
        <v>11</v>
      </c>
      <c r="V31" s="39">
        <v>31</v>
      </c>
      <c r="W31" s="39">
        <v>100</v>
      </c>
      <c r="X31" s="39">
        <v>3</v>
      </c>
      <c r="Y31" s="39">
        <v>4</v>
      </c>
      <c r="Z31" s="45">
        <v>0.8</v>
      </c>
      <c r="AA31" s="45">
        <v>2.13</v>
      </c>
      <c r="AB31" s="45">
        <v>1.87</v>
      </c>
      <c r="AC31" s="45">
        <v>2.13</v>
      </c>
      <c r="AD31" s="45">
        <v>6.4</v>
      </c>
      <c r="AE31" s="45">
        <v>2.4</v>
      </c>
      <c r="AF31" s="45">
        <v>3.2</v>
      </c>
      <c r="AG31" s="45">
        <v>1.07</v>
      </c>
      <c r="AH31" s="45">
        <v>2.94</v>
      </c>
      <c r="AI31" s="45">
        <v>0.11</v>
      </c>
      <c r="AJ31" s="45">
        <v>0.23</v>
      </c>
      <c r="AK31" s="45">
        <v>0.21</v>
      </c>
      <c r="AL31" s="45">
        <v>0.13</v>
      </c>
      <c r="AM31" s="45">
        <v>0.95</v>
      </c>
      <c r="AN31" s="45">
        <v>0.12</v>
      </c>
      <c r="AO31" s="45">
        <v>0.01</v>
      </c>
      <c r="AP31" s="45">
        <v>0</v>
      </c>
      <c r="AQ31" s="45">
        <v>184</v>
      </c>
      <c r="AR31" s="45">
        <v>25</v>
      </c>
      <c r="AS31" s="45">
        <v>4</v>
      </c>
      <c r="AT31" s="45">
        <v>31</v>
      </c>
      <c r="AU31" s="45">
        <v>0</v>
      </c>
      <c r="AV31" s="45">
        <v>0.06</v>
      </c>
      <c r="AW31" s="45">
        <v>0</v>
      </c>
      <c r="AX31" s="45">
        <v>0</v>
      </c>
      <c r="AY31" s="45">
        <v>0</v>
      </c>
      <c r="AZ31" s="45">
        <v>0</v>
      </c>
      <c r="BA31" s="47">
        <v>0</v>
      </c>
      <c r="BB31" s="33">
        <v>0</v>
      </c>
      <c r="BC31" s="33">
        <v>0</v>
      </c>
      <c r="BD31" s="33">
        <v>0</v>
      </c>
      <c r="BE31" s="33">
        <v>0</v>
      </c>
      <c r="BF31" s="33">
        <v>0</v>
      </c>
      <c r="BG31" s="33">
        <v>0</v>
      </c>
      <c r="BH31" s="33">
        <v>0</v>
      </c>
      <c r="BI31" s="33">
        <v>0</v>
      </c>
      <c r="BJ31" s="33">
        <v>0</v>
      </c>
      <c r="BK31" s="1"/>
      <c r="BL31" s="8">
        <v>6</v>
      </c>
      <c r="BM31" s="8">
        <v>16</v>
      </c>
      <c r="BN31" s="56">
        <f t="shared" si="18"/>
        <v>38.0632</v>
      </c>
      <c r="BO31" s="57">
        <f t="shared" si="20"/>
        <v>7.471555449315939</v>
      </c>
      <c r="BP31" s="33">
        <f t="shared" si="10"/>
        <v>2</v>
      </c>
      <c r="BQ31" s="56">
        <f t="shared" si="19"/>
        <v>19.91404976941163</v>
      </c>
      <c r="BR31" s="56">
        <f t="shared" si="3"/>
        <v>62.94880521872757</v>
      </c>
      <c r="BS31" s="36">
        <f t="shared" si="11"/>
        <v>2.7414515954769816</v>
      </c>
      <c r="BT31" s="7">
        <f t="shared" si="12"/>
        <v>60.88723533998565</v>
      </c>
      <c r="BU31" s="61">
        <f t="shared" si="17"/>
        <v>2.651669207810902</v>
      </c>
      <c r="BV31" s="61">
        <f t="shared" si="13"/>
        <v>2.2281858998890107</v>
      </c>
      <c r="BW31" s="61">
        <f t="shared" si="14"/>
        <v>1.3764146876219745</v>
      </c>
      <c r="BX31" s="61">
        <f t="shared" si="15"/>
        <v>1.3816505491915971</v>
      </c>
      <c r="BY31" s="61">
        <f t="shared" si="4"/>
        <v>0.8014377103683237</v>
      </c>
      <c r="CA31" s="46">
        <v>1.448</v>
      </c>
      <c r="CB31" s="46">
        <v>1.41</v>
      </c>
      <c r="CC31" s="46">
        <v>0.83</v>
      </c>
      <c r="CD31" s="45">
        <v>64</v>
      </c>
      <c r="CF31" s="46">
        <v>0</v>
      </c>
      <c r="CG31" s="36">
        <v>0</v>
      </c>
      <c r="CI31" s="34">
        <f t="shared" si="16"/>
        <v>0.742299870260428</v>
      </c>
    </row>
    <row r="32" spans="1:87" s="44" customFormat="1" ht="12.75">
      <c r="A32" s="33">
        <v>29</v>
      </c>
      <c r="B32" s="44" t="s">
        <v>146</v>
      </c>
      <c r="C32" s="45" t="s">
        <v>69</v>
      </c>
      <c r="D32" s="45">
        <v>33</v>
      </c>
      <c r="E32" s="36">
        <f t="shared" si="5"/>
        <v>0.6584453410750103</v>
      </c>
      <c r="F32" s="56">
        <f t="shared" si="6"/>
        <v>64.77622983761343</v>
      </c>
      <c r="G32" s="56">
        <f t="shared" si="7"/>
        <v>69.02535912127098</v>
      </c>
      <c r="H32" s="36">
        <f t="shared" si="8"/>
        <v>0.6923595243083447</v>
      </c>
      <c r="I32" s="36">
        <f t="shared" si="9"/>
        <v>0.42254582364232546</v>
      </c>
      <c r="J32" s="39">
        <v>0</v>
      </c>
      <c r="K32" s="46">
        <v>0</v>
      </c>
      <c r="L32" s="46">
        <v>0</v>
      </c>
      <c r="M32" s="45">
        <v>0</v>
      </c>
      <c r="N32" s="45">
        <v>9.2</v>
      </c>
      <c r="O32" s="45">
        <v>50</v>
      </c>
      <c r="P32" s="45">
        <v>78</v>
      </c>
      <c r="Q32" s="45">
        <v>22</v>
      </c>
      <c r="R32" s="45">
        <v>26</v>
      </c>
      <c r="S32" s="45">
        <v>45</v>
      </c>
      <c r="T32" s="39">
        <v>36.45</v>
      </c>
      <c r="U32" s="39">
        <v>3.89</v>
      </c>
      <c r="V32" s="39">
        <v>38.7</v>
      </c>
      <c r="W32" s="39">
        <v>100</v>
      </c>
      <c r="X32" s="39">
        <v>3.1</v>
      </c>
      <c r="Y32" s="39">
        <v>4</v>
      </c>
      <c r="Z32" s="45">
        <v>0.8</v>
      </c>
      <c r="AA32" s="45">
        <v>2.13</v>
      </c>
      <c r="AB32" s="45">
        <v>1.87</v>
      </c>
      <c r="AC32" s="45">
        <v>2.13</v>
      </c>
      <c r="AD32" s="45">
        <v>6.4</v>
      </c>
      <c r="AE32" s="45">
        <v>2.4</v>
      </c>
      <c r="AF32" s="45">
        <v>3.2</v>
      </c>
      <c r="AG32" s="45">
        <v>1.07</v>
      </c>
      <c r="AH32" s="45">
        <v>2.94</v>
      </c>
      <c r="AI32" s="45">
        <v>0.11</v>
      </c>
      <c r="AJ32" s="45">
        <v>0.31</v>
      </c>
      <c r="AK32" s="45">
        <v>0.27</v>
      </c>
      <c r="AL32" s="45">
        <v>0.22</v>
      </c>
      <c r="AM32" s="45">
        <v>1.22</v>
      </c>
      <c r="AN32" s="45">
        <v>0.12</v>
      </c>
      <c r="AO32" s="45">
        <v>0.01</v>
      </c>
      <c r="AP32" s="45">
        <v>0</v>
      </c>
      <c r="AQ32" s="45">
        <v>184</v>
      </c>
      <c r="AR32" s="45">
        <v>25</v>
      </c>
      <c r="AS32" s="45">
        <v>4</v>
      </c>
      <c r="AT32" s="45">
        <v>31</v>
      </c>
      <c r="AU32" s="45">
        <v>0</v>
      </c>
      <c r="AV32" s="45">
        <v>0.06</v>
      </c>
      <c r="AW32" s="45">
        <v>0</v>
      </c>
      <c r="AX32" s="45">
        <v>0</v>
      </c>
      <c r="AY32" s="45">
        <v>0</v>
      </c>
      <c r="AZ32" s="45">
        <v>0</v>
      </c>
      <c r="BA32" s="47">
        <v>0</v>
      </c>
      <c r="BB32" s="33">
        <v>0</v>
      </c>
      <c r="BC32" s="33">
        <v>0</v>
      </c>
      <c r="BD32" s="33">
        <v>0</v>
      </c>
      <c r="BE32" s="33">
        <v>0</v>
      </c>
      <c r="BF32" s="33">
        <v>0</v>
      </c>
      <c r="BG32" s="33">
        <v>0</v>
      </c>
      <c r="BH32" s="33">
        <v>0</v>
      </c>
      <c r="BI32" s="33">
        <v>0</v>
      </c>
      <c r="BJ32" s="33">
        <v>0</v>
      </c>
      <c r="BK32" s="1"/>
      <c r="BL32" s="8">
        <v>8</v>
      </c>
      <c r="BM32" s="8">
        <v>12</v>
      </c>
      <c r="BN32" s="56">
        <f t="shared" si="18"/>
        <v>43.218</v>
      </c>
      <c r="BO32" s="57">
        <f t="shared" si="20"/>
        <v>3.240492171932943</v>
      </c>
      <c r="BP32" s="33">
        <f t="shared" si="10"/>
        <v>2.1</v>
      </c>
      <c r="BQ32" s="56">
        <f t="shared" si="19"/>
        <v>24.84186694933804</v>
      </c>
      <c r="BR32" s="56">
        <f t="shared" si="3"/>
        <v>69.02535912127098</v>
      </c>
      <c r="BS32" s="36">
        <f t="shared" si="11"/>
        <v>2.937381973500443</v>
      </c>
      <c r="BT32" s="7">
        <f t="shared" si="12"/>
        <v>64.77622983761343</v>
      </c>
      <c r="BU32" s="61">
        <f t="shared" si="17"/>
        <v>2.756559795683736</v>
      </c>
      <c r="BV32" s="61">
        <f t="shared" si="13"/>
        <v>2.334585393640573</v>
      </c>
      <c r="BW32" s="61">
        <f t="shared" si="14"/>
        <v>1.4512135317293229</v>
      </c>
      <c r="BX32" s="61">
        <f t="shared" si="15"/>
        <v>1.525960391575592</v>
      </c>
      <c r="BY32" s="61">
        <f t="shared" si="4"/>
        <v>0.9312909953076853</v>
      </c>
      <c r="CA32" s="46">
        <v>1.35</v>
      </c>
      <c r="CB32" s="46">
        <v>1.31</v>
      </c>
      <c r="CC32" s="46">
        <v>0.74</v>
      </c>
      <c r="CD32" s="45">
        <v>60</v>
      </c>
      <c r="CF32" s="46">
        <v>0</v>
      </c>
      <c r="CG32" s="36">
        <v>0</v>
      </c>
      <c r="CI32" s="34">
        <f t="shared" si="16"/>
        <v>0.8751103519408198</v>
      </c>
    </row>
    <row r="33" spans="1:87" s="44" customFormat="1" ht="12.75">
      <c r="A33" s="33">
        <v>30</v>
      </c>
      <c r="B33" s="44" t="s">
        <v>147</v>
      </c>
      <c r="C33" s="45" t="s">
        <v>69</v>
      </c>
      <c r="D33" s="45">
        <v>33</v>
      </c>
      <c r="E33" s="36">
        <f t="shared" si="5"/>
        <v>0.6749187573311242</v>
      </c>
      <c r="F33" s="56">
        <f t="shared" si="6"/>
        <v>65.69913576766115</v>
      </c>
      <c r="G33" s="56">
        <f t="shared" si="7"/>
        <v>70.46739963697054</v>
      </c>
      <c r="H33" s="36">
        <f t="shared" si="8"/>
        <v>0.7167326909288401</v>
      </c>
      <c r="I33" s="36">
        <f t="shared" si="9"/>
        <v>0.44429295004182173</v>
      </c>
      <c r="J33" s="39">
        <v>0</v>
      </c>
      <c r="K33" s="46">
        <v>0</v>
      </c>
      <c r="L33" s="46">
        <v>0</v>
      </c>
      <c r="M33" s="45">
        <v>0</v>
      </c>
      <c r="N33" s="45">
        <v>9.2</v>
      </c>
      <c r="O33" s="45">
        <v>55</v>
      </c>
      <c r="P33" s="45">
        <v>82</v>
      </c>
      <c r="Q33" s="45">
        <v>18</v>
      </c>
      <c r="R33" s="45">
        <v>26</v>
      </c>
      <c r="S33" s="45">
        <v>45</v>
      </c>
      <c r="T33" s="39">
        <v>31.5</v>
      </c>
      <c r="U33" s="39">
        <v>3.89</v>
      </c>
      <c r="V33" s="39">
        <v>38.7</v>
      </c>
      <c r="W33" s="39">
        <v>100</v>
      </c>
      <c r="X33" s="39">
        <v>3.1</v>
      </c>
      <c r="Y33" s="39">
        <v>4</v>
      </c>
      <c r="Z33" s="45">
        <v>0.8</v>
      </c>
      <c r="AA33" s="45">
        <v>2.13</v>
      </c>
      <c r="AB33" s="45">
        <v>1.87</v>
      </c>
      <c r="AC33" s="45">
        <v>2.13</v>
      </c>
      <c r="AD33" s="45">
        <v>6.4</v>
      </c>
      <c r="AE33" s="45">
        <v>2.4</v>
      </c>
      <c r="AF33" s="45">
        <v>3.2</v>
      </c>
      <c r="AG33" s="45">
        <v>1.07</v>
      </c>
      <c r="AH33" s="45">
        <v>2.94</v>
      </c>
      <c r="AI33" s="45">
        <v>0.11</v>
      </c>
      <c r="AJ33" s="45">
        <v>0.31</v>
      </c>
      <c r="AK33" s="45">
        <v>0.27</v>
      </c>
      <c r="AL33" s="45">
        <v>0.22</v>
      </c>
      <c r="AM33" s="45">
        <v>1.22</v>
      </c>
      <c r="AN33" s="45">
        <v>0.12</v>
      </c>
      <c r="AO33" s="45">
        <v>0.01</v>
      </c>
      <c r="AP33" s="45">
        <v>0</v>
      </c>
      <c r="AQ33" s="45">
        <v>184</v>
      </c>
      <c r="AR33" s="45">
        <v>25</v>
      </c>
      <c r="AS33" s="45">
        <v>4</v>
      </c>
      <c r="AT33" s="45">
        <v>31</v>
      </c>
      <c r="AU33" s="45">
        <v>0</v>
      </c>
      <c r="AV33" s="45">
        <v>0.06</v>
      </c>
      <c r="AW33" s="45">
        <v>0</v>
      </c>
      <c r="AX33" s="45">
        <v>0</v>
      </c>
      <c r="AY33" s="45">
        <v>0</v>
      </c>
      <c r="AZ33" s="45">
        <v>0</v>
      </c>
      <c r="BA33" s="47">
        <v>0</v>
      </c>
      <c r="BB33" s="33">
        <v>0</v>
      </c>
      <c r="BC33" s="33">
        <v>0</v>
      </c>
      <c r="BD33" s="33">
        <v>0</v>
      </c>
      <c r="BE33" s="33">
        <v>0</v>
      </c>
      <c r="BF33" s="33">
        <v>0</v>
      </c>
      <c r="BG33" s="33">
        <v>0</v>
      </c>
      <c r="BH33" s="33">
        <v>0</v>
      </c>
      <c r="BI33" s="33">
        <v>0</v>
      </c>
      <c r="BJ33" s="33">
        <v>0</v>
      </c>
      <c r="BK33" s="1"/>
      <c r="BL33" s="8">
        <v>6</v>
      </c>
      <c r="BM33" s="8">
        <v>16</v>
      </c>
      <c r="BN33" s="56">
        <f t="shared" si="18"/>
        <v>44.982</v>
      </c>
      <c r="BO33" s="57">
        <f t="shared" si="20"/>
        <v>4.206347897367739</v>
      </c>
      <c r="BP33" s="33">
        <f t="shared" si="10"/>
        <v>2.1</v>
      </c>
      <c r="BQ33" s="56">
        <f t="shared" si="19"/>
        <v>23.554051739602798</v>
      </c>
      <c r="BR33" s="56">
        <f t="shared" si="3"/>
        <v>70.46739963697054</v>
      </c>
      <c r="BS33" s="36">
        <f t="shared" si="11"/>
        <v>3.0114696553159117</v>
      </c>
      <c r="BT33" s="7">
        <f t="shared" si="12"/>
        <v>65.69913576766115</v>
      </c>
      <c r="BU33" s="61">
        <f t="shared" si="17"/>
        <v>2.8076948314265566</v>
      </c>
      <c r="BV33" s="61">
        <f t="shared" si="13"/>
        <v>2.386231779740822</v>
      </c>
      <c r="BW33" s="61">
        <f t="shared" si="14"/>
        <v>1.4875209411577979</v>
      </c>
      <c r="BX33" s="61">
        <f t="shared" si="15"/>
        <v>1.5796788508071637</v>
      </c>
      <c r="BY33" s="61">
        <f t="shared" si="4"/>
        <v>0.9792216618921752</v>
      </c>
      <c r="CA33" s="46">
        <v>1.5460000000000003</v>
      </c>
      <c r="CB33" s="46">
        <v>1.57</v>
      </c>
      <c r="CC33" s="46">
        <v>0.97</v>
      </c>
      <c r="CD33" s="45">
        <v>68</v>
      </c>
      <c r="CF33" s="46">
        <v>0</v>
      </c>
      <c r="CG33" s="36">
        <v>0</v>
      </c>
      <c r="CI33" s="34">
        <f t="shared" si="16"/>
        <v>0.8711744218219504</v>
      </c>
    </row>
    <row r="34" spans="1:87" s="44" customFormat="1" ht="12.75">
      <c r="A34" s="33">
        <v>31</v>
      </c>
      <c r="B34" s="44" t="s">
        <v>148</v>
      </c>
      <c r="C34" s="45" t="s">
        <v>69</v>
      </c>
      <c r="D34" s="45">
        <v>33</v>
      </c>
      <c r="E34" s="36">
        <f t="shared" si="5"/>
        <v>0.6683324368769782</v>
      </c>
      <c r="F34" s="56">
        <f t="shared" si="6"/>
        <v>65.36993347589446</v>
      </c>
      <c r="G34" s="56">
        <f t="shared" si="7"/>
        <v>69.95302105608509</v>
      </c>
      <c r="H34" s="36">
        <f t="shared" si="8"/>
        <v>0.7072807473805577</v>
      </c>
      <c r="I34" s="36">
        <f t="shared" si="9"/>
        <v>0.4358713790026543</v>
      </c>
      <c r="J34" s="39">
        <v>69.97881273890988</v>
      </c>
      <c r="K34" s="46">
        <v>0</v>
      </c>
      <c r="L34" s="46">
        <v>0</v>
      </c>
      <c r="M34" s="45">
        <v>0</v>
      </c>
      <c r="N34" s="45">
        <v>9.2</v>
      </c>
      <c r="O34" s="45">
        <v>53</v>
      </c>
      <c r="P34" s="45">
        <v>80</v>
      </c>
      <c r="Q34" s="45">
        <v>20</v>
      </c>
      <c r="R34" s="45">
        <v>26</v>
      </c>
      <c r="S34" s="45">
        <v>45</v>
      </c>
      <c r="T34" s="39">
        <v>33.75</v>
      </c>
      <c r="U34" s="39">
        <v>3.89</v>
      </c>
      <c r="V34" s="39">
        <v>38.7</v>
      </c>
      <c r="W34" s="39">
        <v>100</v>
      </c>
      <c r="X34" s="39">
        <v>3.1</v>
      </c>
      <c r="Y34" s="39">
        <v>4</v>
      </c>
      <c r="Z34" s="45">
        <v>0.8</v>
      </c>
      <c r="AA34" s="45">
        <v>2.13</v>
      </c>
      <c r="AB34" s="45">
        <v>1.87</v>
      </c>
      <c r="AC34" s="45">
        <v>2.13</v>
      </c>
      <c r="AD34" s="45">
        <v>6.4</v>
      </c>
      <c r="AE34" s="45">
        <v>2.4</v>
      </c>
      <c r="AF34" s="45">
        <v>3.2</v>
      </c>
      <c r="AG34" s="45">
        <v>1.07</v>
      </c>
      <c r="AH34" s="45">
        <v>2.94</v>
      </c>
      <c r="AI34" s="45">
        <v>0.11</v>
      </c>
      <c r="AJ34" s="45">
        <v>0.31</v>
      </c>
      <c r="AK34" s="45">
        <v>0.27</v>
      </c>
      <c r="AL34" s="45">
        <v>0.22</v>
      </c>
      <c r="AM34" s="45">
        <v>1.22</v>
      </c>
      <c r="AN34" s="45">
        <v>0.12</v>
      </c>
      <c r="AO34" s="45">
        <v>0.01</v>
      </c>
      <c r="AP34" s="45">
        <v>0</v>
      </c>
      <c r="AQ34" s="45">
        <v>184</v>
      </c>
      <c r="AR34" s="45">
        <v>25</v>
      </c>
      <c r="AS34" s="45">
        <v>4</v>
      </c>
      <c r="AT34" s="45">
        <v>31</v>
      </c>
      <c r="AU34" s="45">
        <v>0</v>
      </c>
      <c r="AV34" s="45">
        <v>0.06</v>
      </c>
      <c r="AW34" s="45">
        <v>0</v>
      </c>
      <c r="AX34" s="45">
        <v>0</v>
      </c>
      <c r="AY34" s="45">
        <v>0</v>
      </c>
      <c r="AZ34" s="45">
        <v>0</v>
      </c>
      <c r="BA34" s="47">
        <v>0</v>
      </c>
      <c r="BB34" s="33">
        <v>0</v>
      </c>
      <c r="BC34" s="33">
        <v>0</v>
      </c>
      <c r="BD34" s="33">
        <v>0</v>
      </c>
      <c r="BE34" s="33">
        <v>0</v>
      </c>
      <c r="BF34" s="33">
        <v>0</v>
      </c>
      <c r="BG34" s="33">
        <v>0</v>
      </c>
      <c r="BH34" s="33">
        <v>0</v>
      </c>
      <c r="BI34" s="33">
        <v>0</v>
      </c>
      <c r="BJ34" s="33">
        <v>0</v>
      </c>
      <c r="BK34" s="1"/>
      <c r="BL34" s="8">
        <v>7</v>
      </c>
      <c r="BM34" s="8">
        <v>16</v>
      </c>
      <c r="BN34" s="56">
        <f t="shared" si="18"/>
        <v>44.982</v>
      </c>
      <c r="BO34" s="57">
        <f t="shared" si="20"/>
        <v>3.691969316482296</v>
      </c>
      <c r="BP34" s="33">
        <f t="shared" si="10"/>
        <v>2.1</v>
      </c>
      <c r="BQ34" s="56">
        <f t="shared" si="19"/>
        <v>23.554051739602798</v>
      </c>
      <c r="BR34" s="56">
        <f t="shared" si="3"/>
        <v>69.95302105608509</v>
      </c>
      <c r="BS34" s="36">
        <f t="shared" si="11"/>
        <v>2.9826644547863266</v>
      </c>
      <c r="BT34" s="7">
        <f t="shared" si="12"/>
        <v>65.36993347589446</v>
      </c>
      <c r="BU34" s="61">
        <f t="shared" si="17"/>
        <v>2.7872502723502675</v>
      </c>
      <c r="BV34" s="61">
        <f t="shared" si="13"/>
        <v>2.36558277507377</v>
      </c>
      <c r="BW34" s="61">
        <f t="shared" si="14"/>
        <v>1.4730046908768601</v>
      </c>
      <c r="BX34" s="61">
        <f t="shared" si="15"/>
        <v>1.5588467672267492</v>
      </c>
      <c r="BY34" s="61">
        <f t="shared" si="4"/>
        <v>0.9606605193218503</v>
      </c>
      <c r="CA34" s="46">
        <v>1.5215</v>
      </c>
      <c r="CB34" s="46">
        <v>1.51</v>
      </c>
      <c r="CC34" s="46">
        <v>0.91</v>
      </c>
      <c r="CD34" s="45">
        <v>67</v>
      </c>
      <c r="CF34" s="46">
        <v>2.53</v>
      </c>
      <c r="CG34" s="36">
        <v>69.97881273890988</v>
      </c>
      <c r="CI34" s="34">
        <f t="shared" si="16"/>
        <v>0.8711744218219504</v>
      </c>
    </row>
    <row r="35" spans="1:87" s="44" customFormat="1" ht="12.75">
      <c r="A35" s="33">
        <v>32</v>
      </c>
      <c r="B35" s="44" t="s">
        <v>149</v>
      </c>
      <c r="C35" s="45" t="s">
        <v>69</v>
      </c>
      <c r="D35" s="45">
        <v>33</v>
      </c>
      <c r="E35" s="36">
        <f t="shared" si="5"/>
        <v>0.6768679655060814</v>
      </c>
      <c r="F35" s="56">
        <f t="shared" si="6"/>
        <v>64.96906742233821</v>
      </c>
      <c r="G35" s="56">
        <f t="shared" si="7"/>
        <v>69.32666784740346</v>
      </c>
      <c r="H35" s="36">
        <f t="shared" si="8"/>
        <v>0.7137824625093387</v>
      </c>
      <c r="I35" s="36">
        <f t="shared" si="9"/>
        <v>0.4416659657192522</v>
      </c>
      <c r="J35" s="39">
        <v>0</v>
      </c>
      <c r="K35" s="46">
        <v>0</v>
      </c>
      <c r="L35" s="46">
        <v>0</v>
      </c>
      <c r="M35" s="45">
        <v>0</v>
      </c>
      <c r="N35" s="45">
        <v>13.2</v>
      </c>
      <c r="O35" s="45">
        <v>66</v>
      </c>
      <c r="P35" s="45">
        <v>85</v>
      </c>
      <c r="Q35" s="45">
        <v>15</v>
      </c>
      <c r="R35" s="45">
        <v>26</v>
      </c>
      <c r="S35" s="45">
        <v>45</v>
      </c>
      <c r="T35" s="39">
        <v>33.75</v>
      </c>
      <c r="U35" s="39">
        <v>3.89</v>
      </c>
      <c r="V35" s="39">
        <v>34.7</v>
      </c>
      <c r="W35" s="39">
        <v>100</v>
      </c>
      <c r="X35" s="39">
        <v>3.1</v>
      </c>
      <c r="Y35" s="39">
        <v>4</v>
      </c>
      <c r="Z35" s="45">
        <v>0.8</v>
      </c>
      <c r="AA35" s="45">
        <v>2.13</v>
      </c>
      <c r="AB35" s="45">
        <v>1.87</v>
      </c>
      <c r="AC35" s="45">
        <v>2.13</v>
      </c>
      <c r="AD35" s="45">
        <v>6.4</v>
      </c>
      <c r="AE35" s="45">
        <v>2.4</v>
      </c>
      <c r="AF35" s="45">
        <v>3.2</v>
      </c>
      <c r="AG35" s="45">
        <v>1.07</v>
      </c>
      <c r="AH35" s="45">
        <v>2.94</v>
      </c>
      <c r="AI35" s="45">
        <v>0.11</v>
      </c>
      <c r="AJ35" s="45">
        <v>0.31</v>
      </c>
      <c r="AK35" s="45">
        <v>0.27</v>
      </c>
      <c r="AL35" s="45">
        <v>0.22</v>
      </c>
      <c r="AM35" s="45">
        <v>1.22</v>
      </c>
      <c r="AN35" s="45">
        <v>0.12</v>
      </c>
      <c r="AO35" s="45">
        <v>0.01</v>
      </c>
      <c r="AP35" s="45">
        <v>0</v>
      </c>
      <c r="AQ35" s="45">
        <v>184</v>
      </c>
      <c r="AR35" s="45">
        <v>25</v>
      </c>
      <c r="AS35" s="45">
        <v>4</v>
      </c>
      <c r="AT35" s="45">
        <v>31</v>
      </c>
      <c r="AU35" s="45">
        <v>0</v>
      </c>
      <c r="AV35" s="45">
        <v>0.06</v>
      </c>
      <c r="AW35" s="45">
        <v>0</v>
      </c>
      <c r="AX35" s="45">
        <v>0</v>
      </c>
      <c r="AY35" s="45">
        <v>0</v>
      </c>
      <c r="AZ35" s="45">
        <v>0</v>
      </c>
      <c r="BA35" s="47">
        <v>0</v>
      </c>
      <c r="BB35" s="33">
        <v>0</v>
      </c>
      <c r="BC35" s="33">
        <v>0</v>
      </c>
      <c r="BD35" s="33">
        <v>0</v>
      </c>
      <c r="BE35" s="33">
        <v>0</v>
      </c>
      <c r="BF35" s="33">
        <v>0</v>
      </c>
      <c r="BG35" s="33">
        <v>0</v>
      </c>
      <c r="BH35" s="33">
        <v>0</v>
      </c>
      <c r="BI35" s="33">
        <v>0</v>
      </c>
      <c r="BJ35" s="33">
        <v>0</v>
      </c>
      <c r="BK35" s="1"/>
      <c r="BL35" s="8">
        <v>7</v>
      </c>
      <c r="BM35" s="8">
        <v>16</v>
      </c>
      <c r="BN35" s="56">
        <f t="shared" si="18"/>
        <v>41.062</v>
      </c>
      <c r="BO35" s="57">
        <f t="shared" si="20"/>
        <v>6.985616107800664</v>
      </c>
      <c r="BP35" s="33">
        <f t="shared" si="10"/>
        <v>2.1</v>
      </c>
      <c r="BQ35" s="56">
        <f t="shared" si="19"/>
        <v>23.554051739602798</v>
      </c>
      <c r="BR35" s="56">
        <f t="shared" si="3"/>
        <v>69.32666784740346</v>
      </c>
      <c r="BS35" s="36">
        <f t="shared" si="11"/>
        <v>3.002468675100155</v>
      </c>
      <c r="BT35" s="7">
        <f t="shared" si="12"/>
        <v>64.96906742233821</v>
      </c>
      <c r="BU35" s="61">
        <f t="shared" si="17"/>
        <v>2.8137453572037856</v>
      </c>
      <c r="BV35" s="61">
        <f t="shared" si="13"/>
        <v>2.392342810775823</v>
      </c>
      <c r="BW35" s="61">
        <f t="shared" si="14"/>
        <v>1.4918169959754035</v>
      </c>
      <c r="BX35" s="61">
        <f t="shared" si="15"/>
        <v>1.5731765473705828</v>
      </c>
      <c r="BY35" s="61">
        <f t="shared" si="4"/>
        <v>0.9734317884452319</v>
      </c>
      <c r="CA35" s="46">
        <v>1.5215</v>
      </c>
      <c r="CB35" s="46">
        <v>1.54</v>
      </c>
      <c r="CC35" s="46">
        <v>0.94</v>
      </c>
      <c r="CD35" s="45">
        <v>67</v>
      </c>
      <c r="CF35" s="46">
        <v>0</v>
      </c>
      <c r="CG35" s="36">
        <v>0</v>
      </c>
      <c r="CI35" s="34">
        <f t="shared" si="16"/>
        <v>0.8711744218219504</v>
      </c>
    </row>
    <row r="36" spans="1:87" s="44" customFormat="1" ht="12.75">
      <c r="A36" s="33">
        <v>33</v>
      </c>
      <c r="B36" s="44" t="s">
        <v>150</v>
      </c>
      <c r="C36" s="45" t="s">
        <v>69</v>
      </c>
      <c r="D36" s="45">
        <v>35</v>
      </c>
      <c r="E36" s="36">
        <f t="shared" si="5"/>
        <v>0.674433155328547</v>
      </c>
      <c r="F36" s="56">
        <f t="shared" si="6"/>
        <v>65.73064559531959</v>
      </c>
      <c r="G36" s="56">
        <f t="shared" si="7"/>
        <v>70.51663374268685</v>
      </c>
      <c r="H36" s="36">
        <f t="shared" si="8"/>
        <v>0.7157785164474079</v>
      </c>
      <c r="I36" s="36">
        <f t="shared" si="9"/>
        <v>0.44344348289368174</v>
      </c>
      <c r="J36" s="39">
        <v>0</v>
      </c>
      <c r="K36" s="46">
        <v>0</v>
      </c>
      <c r="L36" s="46">
        <v>0</v>
      </c>
      <c r="M36" s="45">
        <v>0</v>
      </c>
      <c r="N36" s="45">
        <v>8</v>
      </c>
      <c r="O36" s="45">
        <v>45</v>
      </c>
      <c r="P36" s="45">
        <v>75</v>
      </c>
      <c r="Q36" s="45">
        <v>25</v>
      </c>
      <c r="R36" s="45">
        <v>25</v>
      </c>
      <c r="S36" s="45">
        <v>41</v>
      </c>
      <c r="T36" s="39">
        <v>29.11</v>
      </c>
      <c r="U36" s="39">
        <v>7</v>
      </c>
      <c r="V36" s="39">
        <v>43.3</v>
      </c>
      <c r="W36" s="39">
        <v>100</v>
      </c>
      <c r="X36" s="39">
        <v>3.5</v>
      </c>
      <c r="Y36" s="39">
        <v>4.2</v>
      </c>
      <c r="Z36" s="45">
        <v>0.8</v>
      </c>
      <c r="AA36" s="45">
        <v>2.13</v>
      </c>
      <c r="AB36" s="45">
        <v>1.87</v>
      </c>
      <c r="AC36" s="45">
        <v>2.13</v>
      </c>
      <c r="AD36" s="45">
        <v>6.4</v>
      </c>
      <c r="AE36" s="45">
        <v>2.4</v>
      </c>
      <c r="AF36" s="45">
        <v>3.2</v>
      </c>
      <c r="AG36" s="45">
        <v>1.07</v>
      </c>
      <c r="AH36" s="45">
        <v>2.94</v>
      </c>
      <c r="AI36" s="45">
        <v>0.11</v>
      </c>
      <c r="AJ36" s="45">
        <v>0.31</v>
      </c>
      <c r="AK36" s="45">
        <v>0.27</v>
      </c>
      <c r="AL36" s="45">
        <v>0.22</v>
      </c>
      <c r="AM36" s="45">
        <v>1.22</v>
      </c>
      <c r="AN36" s="45">
        <v>0.12</v>
      </c>
      <c r="AO36" s="45">
        <v>0.01</v>
      </c>
      <c r="AP36" s="45">
        <v>0</v>
      </c>
      <c r="AQ36" s="45">
        <v>184</v>
      </c>
      <c r="AR36" s="45">
        <v>25</v>
      </c>
      <c r="AS36" s="45">
        <v>4</v>
      </c>
      <c r="AT36" s="45">
        <v>31</v>
      </c>
      <c r="AU36" s="45">
        <v>0</v>
      </c>
      <c r="AV36" s="45">
        <v>0.06</v>
      </c>
      <c r="AW36" s="45">
        <v>0</v>
      </c>
      <c r="AX36" s="45">
        <v>0</v>
      </c>
      <c r="AY36" s="45">
        <v>0</v>
      </c>
      <c r="AZ36" s="45">
        <v>0</v>
      </c>
      <c r="BA36" s="47">
        <v>0</v>
      </c>
      <c r="BB36" s="33">
        <v>0</v>
      </c>
      <c r="BC36" s="33">
        <v>0</v>
      </c>
      <c r="BD36" s="33">
        <v>0</v>
      </c>
      <c r="BE36" s="33">
        <v>0</v>
      </c>
      <c r="BF36" s="33">
        <v>0</v>
      </c>
      <c r="BG36" s="33">
        <v>0</v>
      </c>
      <c r="BH36" s="33">
        <v>0</v>
      </c>
      <c r="BI36" s="33">
        <v>0</v>
      </c>
      <c r="BJ36" s="33">
        <v>0</v>
      </c>
      <c r="BK36" s="1"/>
      <c r="BL36" s="8">
        <v>4.85</v>
      </c>
      <c r="BM36" s="8">
        <v>16</v>
      </c>
      <c r="BN36" s="56">
        <f t="shared" si="18"/>
        <v>48.8628</v>
      </c>
      <c r="BO36" s="57">
        <f t="shared" si="20"/>
        <v>3.864922158294225</v>
      </c>
      <c r="BP36" s="33">
        <f t="shared" si="10"/>
        <v>2.5</v>
      </c>
      <c r="BQ36" s="56">
        <f t="shared" si="19"/>
        <v>19.16391158439262</v>
      </c>
      <c r="BR36" s="56">
        <f t="shared" si="3"/>
        <v>70.51663374268685</v>
      </c>
      <c r="BS36" s="36">
        <f t="shared" si="11"/>
        <v>3.008557527408967</v>
      </c>
      <c r="BT36" s="7">
        <f t="shared" si="12"/>
        <v>65.73064559531959</v>
      </c>
      <c r="BU36" s="61">
        <f t="shared" si="17"/>
        <v>2.804365694891931</v>
      </c>
      <c r="BV36" s="61">
        <f t="shared" si="13"/>
        <v>2.38470935184085</v>
      </c>
      <c r="BW36" s="61">
        <f t="shared" si="14"/>
        <v>1.4864506743441177</v>
      </c>
      <c r="BX36" s="61">
        <f t="shared" si="15"/>
        <v>1.5775758502500872</v>
      </c>
      <c r="BY36" s="61">
        <f t="shared" si="4"/>
        <v>0.9773494362976747</v>
      </c>
      <c r="CA36" s="46">
        <v>1.6440000000000001</v>
      </c>
      <c r="CB36" s="46">
        <v>1.63</v>
      </c>
      <c r="CC36" s="46">
        <v>1.03</v>
      </c>
      <c r="CD36" s="45">
        <v>72</v>
      </c>
      <c r="CF36" s="46">
        <v>0</v>
      </c>
      <c r="CG36" s="36">
        <v>0</v>
      </c>
      <c r="CI36" s="34">
        <f t="shared" si="16"/>
        <v>0.8093722557023596</v>
      </c>
    </row>
    <row r="37" spans="1:87" s="44" customFormat="1" ht="12.75">
      <c r="A37" s="33">
        <v>34</v>
      </c>
      <c r="B37" s="44" t="s">
        <v>151</v>
      </c>
      <c r="C37" s="45" t="s">
        <v>69</v>
      </c>
      <c r="D37" s="45">
        <v>35</v>
      </c>
      <c r="E37" s="36">
        <f t="shared" si="5"/>
        <v>0.6753398022112669</v>
      </c>
      <c r="F37" s="56">
        <f t="shared" si="6"/>
        <v>65.7981398545392</v>
      </c>
      <c r="G37" s="56">
        <f t="shared" si="7"/>
        <v>70.6220935227175</v>
      </c>
      <c r="H37" s="36">
        <f t="shared" si="8"/>
        <v>0.7172296806353454</v>
      </c>
      <c r="I37" s="36">
        <f t="shared" si="9"/>
        <v>0.44473534052398855</v>
      </c>
      <c r="J37" s="39">
        <v>0</v>
      </c>
      <c r="K37" s="46">
        <v>0</v>
      </c>
      <c r="L37" s="46">
        <v>0</v>
      </c>
      <c r="M37" s="45">
        <v>0</v>
      </c>
      <c r="N37" s="45">
        <v>8</v>
      </c>
      <c r="O37" s="45">
        <v>55</v>
      </c>
      <c r="P37" s="45">
        <v>80</v>
      </c>
      <c r="Q37" s="45">
        <v>20</v>
      </c>
      <c r="R37" s="45">
        <v>25</v>
      </c>
      <c r="S37" s="45">
        <v>41</v>
      </c>
      <c r="T37" s="39">
        <v>20.5</v>
      </c>
      <c r="U37" s="39">
        <v>7</v>
      </c>
      <c r="V37" s="39">
        <v>43.3</v>
      </c>
      <c r="W37" s="39">
        <v>100</v>
      </c>
      <c r="X37" s="39">
        <v>3.5</v>
      </c>
      <c r="Y37" s="39">
        <v>4.2</v>
      </c>
      <c r="Z37" s="45">
        <v>0.8</v>
      </c>
      <c r="AA37" s="45">
        <v>2.13</v>
      </c>
      <c r="AB37" s="45">
        <v>1.87</v>
      </c>
      <c r="AC37" s="45">
        <v>2.13</v>
      </c>
      <c r="AD37" s="45">
        <v>6.4</v>
      </c>
      <c r="AE37" s="45">
        <v>2.4</v>
      </c>
      <c r="AF37" s="45">
        <v>3.2</v>
      </c>
      <c r="AG37" s="45">
        <v>1.07</v>
      </c>
      <c r="AH37" s="45">
        <v>2.94</v>
      </c>
      <c r="AI37" s="45">
        <v>0.11</v>
      </c>
      <c r="AJ37" s="45">
        <v>0.31</v>
      </c>
      <c r="AK37" s="45">
        <v>0.27</v>
      </c>
      <c r="AL37" s="45">
        <v>0.22</v>
      </c>
      <c r="AM37" s="45">
        <v>1.22</v>
      </c>
      <c r="AN37" s="45">
        <v>0.12</v>
      </c>
      <c r="AO37" s="45">
        <v>0.01</v>
      </c>
      <c r="AP37" s="45">
        <v>0</v>
      </c>
      <c r="AQ37" s="45">
        <v>184</v>
      </c>
      <c r="AR37" s="45">
        <v>25</v>
      </c>
      <c r="AS37" s="45">
        <v>4</v>
      </c>
      <c r="AT37" s="45">
        <v>31</v>
      </c>
      <c r="AU37" s="45">
        <v>0</v>
      </c>
      <c r="AV37" s="45">
        <v>0.06</v>
      </c>
      <c r="AW37" s="45">
        <v>0</v>
      </c>
      <c r="AX37" s="45">
        <v>0</v>
      </c>
      <c r="AY37" s="45">
        <v>0</v>
      </c>
      <c r="AZ37" s="45">
        <v>0</v>
      </c>
      <c r="BA37" s="47">
        <v>0</v>
      </c>
      <c r="BB37" s="33">
        <v>0</v>
      </c>
      <c r="BC37" s="33">
        <v>0</v>
      </c>
      <c r="BD37" s="33">
        <v>0</v>
      </c>
      <c r="BE37" s="33">
        <v>0</v>
      </c>
      <c r="BF37" s="33">
        <v>0</v>
      </c>
      <c r="BG37" s="33">
        <v>0</v>
      </c>
      <c r="BH37" s="33">
        <v>0</v>
      </c>
      <c r="BI37" s="33">
        <v>0</v>
      </c>
      <c r="BJ37" s="33">
        <v>0</v>
      </c>
      <c r="BK37" s="1"/>
      <c r="BL37" s="8">
        <v>4.85</v>
      </c>
      <c r="BM37" s="8">
        <v>16.9</v>
      </c>
      <c r="BN37" s="56">
        <f t="shared" si="18"/>
        <v>49.224419999999995</v>
      </c>
      <c r="BO37" s="57">
        <f t="shared" si="20"/>
        <v>3.864922158294225</v>
      </c>
      <c r="BP37" s="33">
        <f t="shared" si="10"/>
        <v>2.5</v>
      </c>
      <c r="BQ37" s="56">
        <f t="shared" si="19"/>
        <v>18.907751364423287</v>
      </c>
      <c r="BR37" s="56">
        <f t="shared" si="3"/>
        <v>70.6220935227175</v>
      </c>
      <c r="BS37" s="36">
        <f t="shared" si="11"/>
        <v>3.0129868381702547</v>
      </c>
      <c r="BT37" s="7">
        <f t="shared" si="12"/>
        <v>65.7981398545392</v>
      </c>
      <c r="BU37" s="61">
        <f t="shared" si="17"/>
        <v>2.8071800122158677</v>
      </c>
      <c r="BV37" s="61">
        <f t="shared" si="13"/>
        <v>2.387551812338026</v>
      </c>
      <c r="BW37" s="61">
        <f t="shared" si="14"/>
        <v>1.4884489240736323</v>
      </c>
      <c r="BX37" s="61">
        <f t="shared" si="15"/>
        <v>1.5807742161203016</v>
      </c>
      <c r="BY37" s="61">
        <f t="shared" si="4"/>
        <v>0.9801966905148709</v>
      </c>
      <c r="CA37" s="46">
        <v>1.791</v>
      </c>
      <c r="CB37" s="46">
        <v>1.88</v>
      </c>
      <c r="CC37" s="46">
        <v>1.24</v>
      </c>
      <c r="CD37" s="45">
        <v>78</v>
      </c>
      <c r="CF37" s="46">
        <v>0</v>
      </c>
      <c r="CG37" s="36">
        <v>0</v>
      </c>
      <c r="CI37" s="34">
        <f t="shared" si="16"/>
        <v>0.807997665221127</v>
      </c>
    </row>
    <row r="38" spans="1:87" s="44" customFormat="1" ht="12.75">
      <c r="A38" s="33">
        <v>35</v>
      </c>
      <c r="B38" s="44" t="s">
        <v>152</v>
      </c>
      <c r="C38" s="45" t="s">
        <v>69</v>
      </c>
      <c r="D38" s="45">
        <v>35</v>
      </c>
      <c r="E38" s="36">
        <f t="shared" si="5"/>
        <v>0.674835916299828</v>
      </c>
      <c r="F38" s="56">
        <f t="shared" si="6"/>
        <v>65.76062884229495</v>
      </c>
      <c r="G38" s="56">
        <f t="shared" si="7"/>
        <v>70.56348256608587</v>
      </c>
      <c r="H38" s="36">
        <f t="shared" si="8"/>
        <v>0.7164232619759346</v>
      </c>
      <c r="I38" s="36">
        <f t="shared" si="9"/>
        <v>0.44401749362002074</v>
      </c>
      <c r="J38" s="39">
        <v>0</v>
      </c>
      <c r="K38" s="46">
        <v>0</v>
      </c>
      <c r="L38" s="46">
        <v>0</v>
      </c>
      <c r="M38" s="45">
        <v>0</v>
      </c>
      <c r="N38" s="45">
        <v>8</v>
      </c>
      <c r="O38" s="45">
        <v>50</v>
      </c>
      <c r="P38" s="45">
        <v>78</v>
      </c>
      <c r="Q38" s="45">
        <v>22</v>
      </c>
      <c r="R38" s="45">
        <v>25</v>
      </c>
      <c r="S38" s="45">
        <v>41</v>
      </c>
      <c r="T38" s="39">
        <v>24.6</v>
      </c>
      <c r="U38" s="39">
        <v>7</v>
      </c>
      <c r="V38" s="39">
        <v>43.3</v>
      </c>
      <c r="W38" s="39">
        <v>100</v>
      </c>
      <c r="X38" s="39">
        <v>3.5</v>
      </c>
      <c r="Y38" s="39">
        <v>4.2</v>
      </c>
      <c r="Z38" s="45">
        <v>0.8</v>
      </c>
      <c r="AA38" s="45">
        <v>2.13</v>
      </c>
      <c r="AB38" s="45">
        <v>1.87</v>
      </c>
      <c r="AC38" s="45">
        <v>2.13</v>
      </c>
      <c r="AD38" s="45">
        <v>6.4</v>
      </c>
      <c r="AE38" s="45">
        <v>2.4</v>
      </c>
      <c r="AF38" s="45">
        <v>3.2</v>
      </c>
      <c r="AG38" s="45">
        <v>1.07</v>
      </c>
      <c r="AH38" s="45">
        <v>2.94</v>
      </c>
      <c r="AI38" s="45">
        <v>0.11</v>
      </c>
      <c r="AJ38" s="45">
        <v>0.31</v>
      </c>
      <c r="AK38" s="45">
        <v>0.27</v>
      </c>
      <c r="AL38" s="45">
        <v>0.22</v>
      </c>
      <c r="AM38" s="45">
        <v>1.22</v>
      </c>
      <c r="AN38" s="45">
        <v>0.12</v>
      </c>
      <c r="AO38" s="45">
        <v>0.01</v>
      </c>
      <c r="AP38" s="45">
        <v>0</v>
      </c>
      <c r="AQ38" s="45">
        <v>184</v>
      </c>
      <c r="AR38" s="45">
        <v>25</v>
      </c>
      <c r="AS38" s="45">
        <v>4</v>
      </c>
      <c r="AT38" s="45">
        <v>31</v>
      </c>
      <c r="AU38" s="45">
        <v>0</v>
      </c>
      <c r="AV38" s="45">
        <v>0.06</v>
      </c>
      <c r="AW38" s="45">
        <v>0</v>
      </c>
      <c r="AX38" s="45">
        <v>0</v>
      </c>
      <c r="AY38" s="45">
        <v>0</v>
      </c>
      <c r="AZ38" s="45">
        <v>0</v>
      </c>
      <c r="BA38" s="47">
        <v>0</v>
      </c>
      <c r="BB38" s="33">
        <v>0</v>
      </c>
      <c r="BC38" s="33">
        <v>0</v>
      </c>
      <c r="BD38" s="33">
        <v>0</v>
      </c>
      <c r="BE38" s="33">
        <v>0</v>
      </c>
      <c r="BF38" s="33">
        <v>0</v>
      </c>
      <c r="BG38" s="33">
        <v>0</v>
      </c>
      <c r="BH38" s="33">
        <v>0</v>
      </c>
      <c r="BI38" s="33">
        <v>0</v>
      </c>
      <c r="BJ38" s="33">
        <v>0</v>
      </c>
      <c r="BK38" s="1"/>
      <c r="BL38" s="8">
        <v>4.85</v>
      </c>
      <c r="BM38" s="8">
        <v>16.4</v>
      </c>
      <c r="BN38" s="56">
        <f t="shared" si="18"/>
        <v>49.02352</v>
      </c>
      <c r="BO38" s="57">
        <f t="shared" si="20"/>
        <v>3.864922158294225</v>
      </c>
      <c r="BP38" s="33">
        <f t="shared" si="10"/>
        <v>2.5</v>
      </c>
      <c r="BQ38" s="56">
        <f t="shared" si="19"/>
        <v>19.050040407791634</v>
      </c>
      <c r="BR38" s="56">
        <f t="shared" si="3"/>
        <v>70.56348256608587</v>
      </c>
      <c r="BS38" s="36">
        <f t="shared" si="11"/>
        <v>3.0105251779917253</v>
      </c>
      <c r="BT38" s="7">
        <f t="shared" si="12"/>
        <v>65.76062884229495</v>
      </c>
      <c r="BU38" s="61">
        <f t="shared" si="17"/>
        <v>2.805615902884133</v>
      </c>
      <c r="BV38" s="61">
        <f t="shared" si="13"/>
        <v>2.3859720619129745</v>
      </c>
      <c r="BW38" s="61">
        <f t="shared" si="14"/>
        <v>1.487338359524821</v>
      </c>
      <c r="BX38" s="61">
        <f t="shared" si="15"/>
        <v>1.57899686939496</v>
      </c>
      <c r="BY38" s="61">
        <f t="shared" si="4"/>
        <v>0.9786145559385258</v>
      </c>
      <c r="CA38" s="46">
        <v>1.7175</v>
      </c>
      <c r="CB38" s="46">
        <v>1.79</v>
      </c>
      <c r="CC38" s="46">
        <v>1.16</v>
      </c>
      <c r="CD38" s="45">
        <v>75</v>
      </c>
      <c r="CF38" s="46">
        <v>0</v>
      </c>
      <c r="CG38" s="36">
        <v>0</v>
      </c>
      <c r="CI38" s="34">
        <f t="shared" si="16"/>
        <v>0.8087643723191593</v>
      </c>
    </row>
    <row r="39" spans="1:87" s="44" customFormat="1" ht="12.75">
      <c r="A39" s="33">
        <v>36</v>
      </c>
      <c r="B39" s="44" t="s">
        <v>153</v>
      </c>
      <c r="C39" s="45" t="s">
        <v>69</v>
      </c>
      <c r="D39" s="45">
        <v>35</v>
      </c>
      <c r="E39" s="36">
        <f t="shared" si="5"/>
        <v>0.6871227480868294</v>
      </c>
      <c r="F39" s="56">
        <f t="shared" si="6"/>
        <v>65.28024147977928</v>
      </c>
      <c r="G39" s="56">
        <f t="shared" si="7"/>
        <v>69.81287731215511</v>
      </c>
      <c r="H39" s="36">
        <f t="shared" si="8"/>
        <v>0.7264586183517691</v>
      </c>
      <c r="I39" s="36">
        <f t="shared" si="9"/>
        <v>0.45294272084686454</v>
      </c>
      <c r="J39" s="39">
        <v>0</v>
      </c>
      <c r="K39" s="46">
        <v>0</v>
      </c>
      <c r="L39" s="46">
        <v>0</v>
      </c>
      <c r="M39" s="45">
        <v>0</v>
      </c>
      <c r="N39" s="45">
        <v>13</v>
      </c>
      <c r="O39" s="45">
        <v>63</v>
      </c>
      <c r="P39" s="45">
        <v>85</v>
      </c>
      <c r="Q39" s="45">
        <v>15</v>
      </c>
      <c r="R39" s="45">
        <v>25</v>
      </c>
      <c r="S39" s="45">
        <v>41</v>
      </c>
      <c r="T39" s="39">
        <v>29.11</v>
      </c>
      <c r="U39" s="39">
        <v>7</v>
      </c>
      <c r="V39" s="39">
        <v>38</v>
      </c>
      <c r="W39" s="39">
        <v>100</v>
      </c>
      <c r="X39" s="39">
        <v>3.5</v>
      </c>
      <c r="Y39" s="39">
        <v>4.5</v>
      </c>
      <c r="Z39" s="45">
        <v>0.8</v>
      </c>
      <c r="AA39" s="45">
        <v>2.13</v>
      </c>
      <c r="AB39" s="45">
        <v>1.87</v>
      </c>
      <c r="AC39" s="45">
        <v>2.13</v>
      </c>
      <c r="AD39" s="45">
        <v>6.4</v>
      </c>
      <c r="AE39" s="45">
        <v>2.4</v>
      </c>
      <c r="AF39" s="45">
        <v>3.2</v>
      </c>
      <c r="AG39" s="45">
        <v>1.07</v>
      </c>
      <c r="AH39" s="45">
        <v>2.94</v>
      </c>
      <c r="AI39" s="45">
        <v>0.11</v>
      </c>
      <c r="AJ39" s="45">
        <v>0.31</v>
      </c>
      <c r="AK39" s="45">
        <v>0.27</v>
      </c>
      <c r="AL39" s="45">
        <v>0.22</v>
      </c>
      <c r="AM39" s="45">
        <v>1.22</v>
      </c>
      <c r="AN39" s="45">
        <v>0.12</v>
      </c>
      <c r="AO39" s="45">
        <v>0.01</v>
      </c>
      <c r="AP39" s="45">
        <v>0</v>
      </c>
      <c r="AQ39" s="45">
        <v>184</v>
      </c>
      <c r="AR39" s="45">
        <v>25</v>
      </c>
      <c r="AS39" s="45">
        <v>4</v>
      </c>
      <c r="AT39" s="45">
        <v>31</v>
      </c>
      <c r="AU39" s="45">
        <v>0</v>
      </c>
      <c r="AV39" s="45">
        <v>0.06</v>
      </c>
      <c r="AW39" s="45">
        <v>0</v>
      </c>
      <c r="AX39" s="45">
        <v>0</v>
      </c>
      <c r="AY39" s="45">
        <v>0</v>
      </c>
      <c r="AZ39" s="45">
        <v>0</v>
      </c>
      <c r="BA39" s="47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1"/>
      <c r="BL39" s="8">
        <v>4.85</v>
      </c>
      <c r="BM39" s="8">
        <v>16.4</v>
      </c>
      <c r="BN39" s="56">
        <f t="shared" si="18"/>
        <v>43.82952</v>
      </c>
      <c r="BO39" s="57">
        <f t="shared" si="20"/>
        <v>8.308316904363481</v>
      </c>
      <c r="BP39" s="33">
        <f t="shared" si="10"/>
        <v>2.5</v>
      </c>
      <c r="BQ39" s="56">
        <f t="shared" si="19"/>
        <v>19.050040407791634</v>
      </c>
      <c r="BR39" s="56">
        <f t="shared" si="3"/>
        <v>69.81287731215511</v>
      </c>
      <c r="BS39" s="36">
        <f t="shared" si="11"/>
        <v>3.041207283771604</v>
      </c>
      <c r="BT39" s="7">
        <f t="shared" si="12"/>
        <v>65.28024147977928</v>
      </c>
      <c r="BU39" s="61">
        <f t="shared" si="17"/>
        <v>2.8437553860870275</v>
      </c>
      <c r="BV39" s="61">
        <f t="shared" si="13"/>
        <v>2.4244929399478976</v>
      </c>
      <c r="BW39" s="61">
        <f t="shared" si="14"/>
        <v>1.514418536783372</v>
      </c>
      <c r="BX39" s="61">
        <f t="shared" si="15"/>
        <v>1.601114794847299</v>
      </c>
      <c r="BY39" s="61">
        <f t="shared" si="4"/>
        <v>0.9982857567464896</v>
      </c>
      <c r="CA39" s="46">
        <v>1.7175</v>
      </c>
      <c r="CB39" s="46">
        <v>2</v>
      </c>
      <c r="CC39" s="46">
        <v>1.35</v>
      </c>
      <c r="CD39" s="45">
        <v>75</v>
      </c>
      <c r="CF39" s="46">
        <v>0</v>
      </c>
      <c r="CG39" s="36">
        <v>0</v>
      </c>
      <c r="CI39" s="34">
        <f t="shared" si="16"/>
        <v>0.8087643723191593</v>
      </c>
    </row>
    <row r="40" spans="1:87" s="44" customFormat="1" ht="12.75">
      <c r="A40" s="33">
        <v>37</v>
      </c>
      <c r="B40" s="44" t="s">
        <v>141</v>
      </c>
      <c r="C40" s="45" t="s">
        <v>69</v>
      </c>
      <c r="D40" s="45">
        <v>50</v>
      </c>
      <c r="E40" s="36">
        <f t="shared" si="5"/>
        <v>0.5284813006345902</v>
      </c>
      <c r="F40" s="56">
        <f t="shared" si="6"/>
        <v>55.36001252761511</v>
      </c>
      <c r="G40" s="56">
        <f t="shared" si="7"/>
        <v>55.36001252761511</v>
      </c>
      <c r="H40" s="36">
        <f t="shared" si="8"/>
        <v>0.4824922607352951</v>
      </c>
      <c r="I40" s="36">
        <f t="shared" si="9"/>
        <v>0.23123553902460686</v>
      </c>
      <c r="J40" s="39">
        <v>58.91496882761979</v>
      </c>
      <c r="K40" s="46">
        <v>1.81</v>
      </c>
      <c r="L40" s="46">
        <v>0</v>
      </c>
      <c r="M40" s="45">
        <v>0</v>
      </c>
      <c r="N40" s="45">
        <v>6.5</v>
      </c>
      <c r="O40" s="45">
        <v>20</v>
      </c>
      <c r="P40" s="45">
        <v>69</v>
      </c>
      <c r="Q40" s="45">
        <v>31</v>
      </c>
      <c r="R40" s="45">
        <v>38</v>
      </c>
      <c r="S40" s="45">
        <v>65</v>
      </c>
      <c r="T40" s="39">
        <v>65</v>
      </c>
      <c r="U40" s="39">
        <v>10</v>
      </c>
      <c r="V40" s="39">
        <v>19.2</v>
      </c>
      <c r="W40" s="39">
        <v>10</v>
      </c>
      <c r="X40" s="39">
        <v>2.1</v>
      </c>
      <c r="Y40" s="39">
        <v>7.2</v>
      </c>
      <c r="Z40" s="45">
        <v>0.8</v>
      </c>
      <c r="AA40" s="45">
        <v>2.13</v>
      </c>
      <c r="AB40" s="45">
        <v>1.87</v>
      </c>
      <c r="AC40" s="45">
        <v>2.13</v>
      </c>
      <c r="AD40" s="45">
        <v>6.4</v>
      </c>
      <c r="AE40" s="45">
        <v>2.4</v>
      </c>
      <c r="AF40" s="45">
        <v>3.2</v>
      </c>
      <c r="AG40" s="45">
        <v>1.07</v>
      </c>
      <c r="AH40" s="45">
        <v>2.94</v>
      </c>
      <c r="AI40" s="45">
        <v>0.11</v>
      </c>
      <c r="AJ40" s="45">
        <v>0.62</v>
      </c>
      <c r="AK40" s="45">
        <v>0.09</v>
      </c>
      <c r="AL40" s="45">
        <v>0.45</v>
      </c>
      <c r="AM40" s="45">
        <v>1.63</v>
      </c>
      <c r="AN40" s="45">
        <v>0.17</v>
      </c>
      <c r="AO40" s="45">
        <v>0.07</v>
      </c>
      <c r="AP40" s="45">
        <v>0</v>
      </c>
      <c r="AQ40" s="45">
        <v>200</v>
      </c>
      <c r="AR40" s="45">
        <v>21</v>
      </c>
      <c r="AS40" s="45">
        <v>5</v>
      </c>
      <c r="AT40" s="45">
        <v>34</v>
      </c>
      <c r="AU40" s="45">
        <v>0</v>
      </c>
      <c r="AV40" s="45">
        <v>0.06</v>
      </c>
      <c r="AW40" s="45">
        <v>0</v>
      </c>
      <c r="AX40" s="45">
        <v>0</v>
      </c>
      <c r="AY40" s="45">
        <v>0</v>
      </c>
      <c r="AZ40" s="45">
        <v>0</v>
      </c>
      <c r="BA40" s="47">
        <v>0</v>
      </c>
      <c r="BB40" s="33">
        <v>0</v>
      </c>
      <c r="BC40" s="33">
        <v>0</v>
      </c>
      <c r="BD40" s="33">
        <v>0</v>
      </c>
      <c r="BE40" s="33">
        <v>0</v>
      </c>
      <c r="BF40" s="33">
        <v>0</v>
      </c>
      <c r="BG40" s="33">
        <v>0</v>
      </c>
      <c r="BH40" s="33">
        <v>0</v>
      </c>
      <c r="BI40" s="33">
        <v>0</v>
      </c>
      <c r="BJ40" s="33">
        <v>0</v>
      </c>
      <c r="BK40" s="1"/>
      <c r="BL40" s="59">
        <v>14</v>
      </c>
      <c r="BM40" s="59">
        <v>31</v>
      </c>
      <c r="BN40" s="56">
        <f t="shared" si="18"/>
        <v>38.562999999999995</v>
      </c>
      <c r="BO40" s="57">
        <f t="shared" si="20"/>
        <v>0.49026304385909625</v>
      </c>
      <c r="BP40" s="33">
        <f t="shared" si="10"/>
        <v>1.1</v>
      </c>
      <c r="BQ40" s="56">
        <f t="shared" si="19"/>
        <v>20.83174948375602</v>
      </c>
      <c r="BR40" s="56">
        <f t="shared" si="3"/>
        <v>55.36001252761511</v>
      </c>
      <c r="BS40" s="36">
        <f t="shared" si="11"/>
        <v>2.3254342087738626</v>
      </c>
      <c r="BT40" s="7">
        <f t="shared" si="12"/>
        <v>55.36001252761511</v>
      </c>
      <c r="BU40" s="61">
        <f t="shared" si="17"/>
        <v>2.3535946179719685</v>
      </c>
      <c r="BV40" s="61">
        <f t="shared" si="13"/>
        <v>1.9271305641516883</v>
      </c>
      <c r="BW40" s="61">
        <f t="shared" si="14"/>
        <v>1.1647727865986368</v>
      </c>
      <c r="BX40" s="61">
        <f t="shared" si="15"/>
        <v>1.0634129426605905</v>
      </c>
      <c r="BY40" s="61">
        <f t="shared" si="4"/>
        <v>0.5096431280102336</v>
      </c>
      <c r="CA40" s="46">
        <v>1.49</v>
      </c>
      <c r="CB40" s="46">
        <v>1.5</v>
      </c>
      <c r="CC40" s="46">
        <v>0.91</v>
      </c>
      <c r="CD40" s="45">
        <v>66</v>
      </c>
      <c r="CF40" s="46">
        <v>2.13</v>
      </c>
      <c r="CG40" s="36">
        <v>58.91496882761979</v>
      </c>
      <c r="CI40" s="34">
        <f t="shared" si="16"/>
        <v>0.7242676917429298</v>
      </c>
    </row>
    <row r="41" spans="1:87" s="44" customFormat="1" ht="12.75">
      <c r="A41" s="33">
        <v>38</v>
      </c>
      <c r="B41" s="44" t="s">
        <v>142</v>
      </c>
      <c r="C41" s="45" t="s">
        <v>69</v>
      </c>
      <c r="D41" s="45">
        <v>91</v>
      </c>
      <c r="E41" s="36">
        <f t="shared" si="5"/>
        <v>0.31119938388322277</v>
      </c>
      <c r="F41" s="56">
        <f t="shared" si="6"/>
        <v>30.150956326264946</v>
      </c>
      <c r="G41" s="56">
        <f t="shared" si="7"/>
        <v>30.150956326264946</v>
      </c>
      <c r="H41" s="36">
        <f t="shared" si="8"/>
        <v>0.07620968316538915</v>
      </c>
      <c r="I41" s="36">
        <f t="shared" si="9"/>
        <v>0</v>
      </c>
      <c r="J41" s="39">
        <v>48.95750930745869</v>
      </c>
      <c r="K41" s="46">
        <v>1.44</v>
      </c>
      <c r="L41" s="46">
        <v>0</v>
      </c>
      <c r="M41" s="45">
        <v>0</v>
      </c>
      <c r="N41" s="45">
        <v>4.1</v>
      </c>
      <c r="O41" s="45">
        <v>20</v>
      </c>
      <c r="P41" s="45">
        <v>50</v>
      </c>
      <c r="Q41" s="45">
        <v>50</v>
      </c>
      <c r="R41" s="45">
        <v>73</v>
      </c>
      <c r="S41" s="45">
        <v>90</v>
      </c>
      <c r="T41" s="39">
        <v>90</v>
      </c>
      <c r="U41" s="39">
        <v>26.67</v>
      </c>
      <c r="V41" s="39">
        <v>1.4000000000000057</v>
      </c>
      <c r="W41" s="39">
        <v>90</v>
      </c>
      <c r="X41" s="39">
        <v>1.7</v>
      </c>
      <c r="Y41" s="39">
        <v>2.8</v>
      </c>
      <c r="Z41" s="45">
        <v>1.91</v>
      </c>
      <c r="AA41" s="45">
        <v>5.05</v>
      </c>
      <c r="AB41" s="45">
        <v>11.81</v>
      </c>
      <c r="AC41" s="45">
        <v>4.14</v>
      </c>
      <c r="AD41" s="45">
        <v>6.67</v>
      </c>
      <c r="AE41" s="45">
        <v>4.34</v>
      </c>
      <c r="AF41" s="45">
        <v>5.49</v>
      </c>
      <c r="AG41" s="45">
        <v>2.4</v>
      </c>
      <c r="AH41" s="45">
        <v>6.59</v>
      </c>
      <c r="AI41" s="45">
        <v>0.3</v>
      </c>
      <c r="AJ41" s="45">
        <v>0.15</v>
      </c>
      <c r="AK41" s="45">
        <v>0.09</v>
      </c>
      <c r="AL41" s="45">
        <v>0.14</v>
      </c>
      <c r="AM41" s="45">
        <v>0.87</v>
      </c>
      <c r="AN41" s="45">
        <v>0.09</v>
      </c>
      <c r="AO41" s="45">
        <v>0.02</v>
      </c>
      <c r="AP41" s="45">
        <v>0.02</v>
      </c>
      <c r="AQ41" s="45">
        <v>131</v>
      </c>
      <c r="AR41" s="45">
        <v>22</v>
      </c>
      <c r="AS41" s="45">
        <v>13</v>
      </c>
      <c r="AT41" s="45">
        <v>119</v>
      </c>
      <c r="AU41" s="45">
        <v>0</v>
      </c>
      <c r="AV41" s="45">
        <v>0.02</v>
      </c>
      <c r="AW41" s="45">
        <v>0</v>
      </c>
      <c r="AX41" s="45">
        <v>0</v>
      </c>
      <c r="AY41" s="45">
        <v>0</v>
      </c>
      <c r="AZ41" s="45">
        <v>0</v>
      </c>
      <c r="BA41" s="47">
        <v>0</v>
      </c>
      <c r="BB41" s="33">
        <v>0</v>
      </c>
      <c r="BC41" s="33">
        <v>0</v>
      </c>
      <c r="BD41" s="33">
        <v>0</v>
      </c>
      <c r="BE41" s="33">
        <v>0</v>
      </c>
      <c r="BF41" s="33">
        <v>0</v>
      </c>
      <c r="BG41" s="33">
        <v>0</v>
      </c>
      <c r="BH41" s="33">
        <v>0</v>
      </c>
      <c r="BI41" s="33">
        <v>0</v>
      </c>
      <c r="BJ41" s="33">
        <v>0</v>
      </c>
      <c r="BK41" s="1"/>
      <c r="BL41" s="8">
        <v>6.34</v>
      </c>
      <c r="BM41" s="8">
        <v>12.68</v>
      </c>
      <c r="BN41" s="56">
        <f t="shared" si="18"/>
        <v>12.555760000000005</v>
      </c>
      <c r="BO41" s="57">
        <f t="shared" si="20"/>
        <v>0.6410660518340631</v>
      </c>
      <c r="BP41" s="33">
        <f t="shared" si="10"/>
        <v>0.7</v>
      </c>
      <c r="BQ41" s="56">
        <f t="shared" si="19"/>
        <v>22.37913027443088</v>
      </c>
      <c r="BR41" s="56">
        <f t="shared" si="3"/>
        <v>30.150956326264946</v>
      </c>
      <c r="BS41" s="36">
        <f t="shared" si="11"/>
        <v>1.2689650904288048</v>
      </c>
      <c r="BT41" s="7">
        <f t="shared" si="12"/>
        <v>30.150956326264946</v>
      </c>
      <c r="BU41" s="61">
        <f t="shared" si="17"/>
        <v>1.6791310818960088</v>
      </c>
      <c r="BV41" s="61">
        <f t="shared" si="13"/>
        <v>1.245922392714969</v>
      </c>
      <c r="BW41" s="61">
        <f t="shared" si="14"/>
        <v>0.6858834420786231</v>
      </c>
      <c r="BX41" s="61">
        <f t="shared" si="15"/>
        <v>0.1679661416965177</v>
      </c>
      <c r="BY41" s="61">
        <f>IF(1.42*(BS41*0.82)-0.174*(BS41*0.82)^2+0.0122*(BS41*0.82)^3-1.65&gt;0,1.42*(BS41*0.82)-0.174*(BS41*0.82)^2+0.0122*(BS41*0.82)^3-1.65,0)</f>
        <v>0</v>
      </c>
      <c r="CA41" s="46">
        <v>0.98</v>
      </c>
      <c r="CB41" s="46">
        <v>0.79</v>
      </c>
      <c r="CC41" s="46">
        <v>0.25</v>
      </c>
      <c r="CD41" s="45">
        <v>45</v>
      </c>
      <c r="CF41" s="46">
        <v>1.77</v>
      </c>
      <c r="CG41" s="36">
        <v>48.95750930745869</v>
      </c>
      <c r="CI41" s="34">
        <f t="shared" si="16"/>
        <v>0.5466490861208728</v>
      </c>
    </row>
    <row r="42" spans="1:87" s="44" customFormat="1" ht="12.75">
      <c r="A42" s="33">
        <v>39</v>
      </c>
      <c r="B42" s="44" t="s">
        <v>168</v>
      </c>
      <c r="C42" s="45" t="s">
        <v>69</v>
      </c>
      <c r="D42" s="45">
        <v>25</v>
      </c>
      <c r="E42" s="36">
        <f t="shared" si="5"/>
        <v>0.6625862055954814</v>
      </c>
      <c r="F42" s="56">
        <f t="shared" si="6"/>
        <v>61.696636847852126</v>
      </c>
      <c r="G42" s="56">
        <f t="shared" si="7"/>
        <v>64.21349507476894</v>
      </c>
      <c r="H42" s="36">
        <f t="shared" si="8"/>
        <v>0.6731881711990483</v>
      </c>
      <c r="I42" s="36">
        <f t="shared" si="9"/>
        <v>0.4053693511515438</v>
      </c>
      <c r="J42" s="39">
        <v>60.0213532187488</v>
      </c>
      <c r="K42" s="46">
        <v>1.84</v>
      </c>
      <c r="L42" s="46">
        <v>0</v>
      </c>
      <c r="M42" s="45">
        <v>0</v>
      </c>
      <c r="N42" s="45">
        <v>16</v>
      </c>
      <c r="O42" s="45">
        <v>42</v>
      </c>
      <c r="P42" s="45">
        <v>88</v>
      </c>
      <c r="Q42" s="45">
        <v>12</v>
      </c>
      <c r="R42" s="45">
        <v>31</v>
      </c>
      <c r="S42" s="45">
        <v>55</v>
      </c>
      <c r="T42" s="39">
        <v>22.55</v>
      </c>
      <c r="U42" s="39">
        <v>7</v>
      </c>
      <c r="V42" s="39">
        <v>16.3</v>
      </c>
      <c r="W42" s="39">
        <v>5</v>
      </c>
      <c r="X42" s="39">
        <v>3.7</v>
      </c>
      <c r="Y42" s="39">
        <v>9</v>
      </c>
      <c r="Z42" s="45">
        <v>0.67</v>
      </c>
      <c r="AA42" s="45">
        <v>2.83</v>
      </c>
      <c r="AB42" s="45">
        <v>2.83</v>
      </c>
      <c r="AC42" s="45">
        <v>2.83</v>
      </c>
      <c r="AD42" s="45">
        <v>5.49</v>
      </c>
      <c r="AE42" s="45">
        <v>2.83</v>
      </c>
      <c r="AF42" s="45">
        <v>3.83</v>
      </c>
      <c r="AG42" s="45">
        <v>1</v>
      </c>
      <c r="AH42" s="45">
        <v>3.5</v>
      </c>
      <c r="AI42" s="45">
        <v>4.5</v>
      </c>
      <c r="AJ42" s="45">
        <v>0.29</v>
      </c>
      <c r="AK42" s="45">
        <v>0.28</v>
      </c>
      <c r="AL42" s="45">
        <v>0.1</v>
      </c>
      <c r="AM42" s="45">
        <v>1.99</v>
      </c>
      <c r="AN42" s="45">
        <v>0.19</v>
      </c>
      <c r="AO42" s="45">
        <v>0.01</v>
      </c>
      <c r="AP42" s="45">
        <v>0</v>
      </c>
      <c r="AQ42" s="45">
        <v>122</v>
      </c>
      <c r="AR42" s="45">
        <v>29</v>
      </c>
      <c r="AS42" s="45">
        <v>10</v>
      </c>
      <c r="AT42" s="45">
        <v>59</v>
      </c>
      <c r="AU42" s="45">
        <v>0</v>
      </c>
      <c r="AV42" s="45">
        <v>0.09</v>
      </c>
      <c r="AW42" s="45">
        <v>0</v>
      </c>
      <c r="AX42" s="45">
        <v>0</v>
      </c>
      <c r="AY42" s="45">
        <v>0</v>
      </c>
      <c r="AZ42" s="45">
        <v>165</v>
      </c>
      <c r="BA42" s="47">
        <v>0</v>
      </c>
      <c r="BB42" s="33">
        <v>0</v>
      </c>
      <c r="BC42" s="33">
        <v>0</v>
      </c>
      <c r="BD42" s="33">
        <v>0</v>
      </c>
      <c r="BE42" s="33">
        <v>0</v>
      </c>
      <c r="BF42" s="33">
        <v>0</v>
      </c>
      <c r="BG42" s="33">
        <v>0</v>
      </c>
      <c r="BH42" s="33">
        <v>0</v>
      </c>
      <c r="BI42" s="33">
        <v>0</v>
      </c>
      <c r="BJ42" s="33">
        <v>0</v>
      </c>
      <c r="BK42" s="1"/>
      <c r="BL42" s="8">
        <v>2.2</v>
      </c>
      <c r="BM42" s="8">
        <v>24</v>
      </c>
      <c r="BN42" s="56">
        <f t="shared" si="18"/>
        <v>28.91</v>
      </c>
      <c r="BO42" s="57">
        <f t="shared" si="20"/>
        <v>13.566299265406654</v>
      </c>
      <c r="BP42" s="33">
        <f t="shared" si="10"/>
        <v>2.7</v>
      </c>
      <c r="BQ42" s="56">
        <f t="shared" si="19"/>
        <v>22.66219580936229</v>
      </c>
      <c r="BR42" s="56">
        <f t="shared" si="3"/>
        <v>64.21349507476894</v>
      </c>
      <c r="BS42" s="36">
        <f t="shared" si="11"/>
        <v>2.879544982855989</v>
      </c>
      <c r="BT42" s="7">
        <f t="shared" si="12"/>
        <v>61.696636847852126</v>
      </c>
      <c r="BU42" s="61">
        <f t="shared" si="17"/>
        <v>2.766680755929244</v>
      </c>
      <c r="BV42" s="61">
        <f t="shared" si="13"/>
        <v>2.3475675634885365</v>
      </c>
      <c r="BW42" s="61">
        <f t="shared" si="14"/>
        <v>1.4603399971324411</v>
      </c>
      <c r="BX42" s="61">
        <f t="shared" si="15"/>
        <v>1.4837067293227024</v>
      </c>
      <c r="BY42" s="61">
        <f aca="true" t="shared" si="21" ref="BY42:BY106">IF(1.42*(BS42*0.82)-0.174*(BS42*0.82)^2+0.0122*(BS42*0.82)^3-1.65&gt;0,1.42*(BS42*0.82)-0.174*(BS42*0.82)^2+0.0122*(BS42*0.82)^3-1.65,0)</f>
        <v>0.8934340499380027</v>
      </c>
      <c r="CA42" s="46">
        <v>1.5215</v>
      </c>
      <c r="CB42" s="46">
        <v>1.54</v>
      </c>
      <c r="CC42" s="46">
        <v>0.94</v>
      </c>
      <c r="CD42" s="45">
        <v>67</v>
      </c>
      <c r="CF42" s="46">
        <v>2.17</v>
      </c>
      <c r="CG42" s="36">
        <v>60.0213532187488</v>
      </c>
      <c r="CI42" s="34">
        <f t="shared" si="16"/>
        <v>0.7962124131528254</v>
      </c>
    </row>
    <row r="43" spans="1:87" s="44" customFormat="1" ht="12.75">
      <c r="A43" s="33">
        <v>40</v>
      </c>
      <c r="B43" s="44" t="s">
        <v>167</v>
      </c>
      <c r="C43" s="45" t="s">
        <v>69</v>
      </c>
      <c r="D43" s="45">
        <v>24</v>
      </c>
      <c r="E43" s="36">
        <f t="shared" si="5"/>
        <v>0.7157291941828652</v>
      </c>
      <c r="F43" s="56">
        <f t="shared" si="6"/>
        <v>63.94795259231387</v>
      </c>
      <c r="G43" s="56">
        <f t="shared" si="7"/>
        <v>67.73117592549042</v>
      </c>
      <c r="H43" s="36">
        <f t="shared" si="8"/>
        <v>0.7467716641546042</v>
      </c>
      <c r="I43" s="36">
        <f t="shared" si="9"/>
        <v>0.4709558882451457</v>
      </c>
      <c r="J43" s="39">
        <v>66.10646736995835</v>
      </c>
      <c r="K43" s="46">
        <v>1.95</v>
      </c>
      <c r="L43" s="46">
        <v>0</v>
      </c>
      <c r="M43" s="45">
        <v>0</v>
      </c>
      <c r="N43" s="45">
        <v>21.3</v>
      </c>
      <c r="O43" s="45">
        <v>41</v>
      </c>
      <c r="P43" s="45">
        <v>85</v>
      </c>
      <c r="Q43" s="45">
        <v>15</v>
      </c>
      <c r="R43" s="45">
        <v>32</v>
      </c>
      <c r="S43" s="45">
        <v>41</v>
      </c>
      <c r="T43" s="39">
        <v>16.81</v>
      </c>
      <c r="U43" s="39">
        <v>6</v>
      </c>
      <c r="V43" s="39">
        <v>23.3</v>
      </c>
      <c r="W43" s="39">
        <v>5</v>
      </c>
      <c r="X43" s="39">
        <v>4</v>
      </c>
      <c r="Y43" s="39">
        <v>10.4</v>
      </c>
      <c r="Z43" s="45">
        <v>0.67</v>
      </c>
      <c r="AA43" s="45">
        <v>2.83</v>
      </c>
      <c r="AB43" s="45">
        <v>2.83</v>
      </c>
      <c r="AC43" s="45">
        <v>2.83</v>
      </c>
      <c r="AD43" s="45">
        <v>5.49</v>
      </c>
      <c r="AE43" s="45">
        <v>2.83</v>
      </c>
      <c r="AF43" s="45">
        <v>3.83</v>
      </c>
      <c r="AG43" s="45">
        <v>1</v>
      </c>
      <c r="AH43" s="45">
        <v>3.5</v>
      </c>
      <c r="AI43" s="45">
        <v>4.5</v>
      </c>
      <c r="AJ43" s="45">
        <v>0.55</v>
      </c>
      <c r="AK43" s="45">
        <v>0.45</v>
      </c>
      <c r="AL43" s="45">
        <v>0.32</v>
      </c>
      <c r="AM43" s="45">
        <v>3.16</v>
      </c>
      <c r="AN43" s="45">
        <v>0.2</v>
      </c>
      <c r="AO43" s="45">
        <v>0.02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5">
        <v>0</v>
      </c>
      <c r="AV43" s="45">
        <v>0</v>
      </c>
      <c r="AW43" s="45">
        <v>0</v>
      </c>
      <c r="AX43" s="45">
        <v>0</v>
      </c>
      <c r="AY43" s="45">
        <v>0</v>
      </c>
      <c r="AZ43" s="45">
        <v>165</v>
      </c>
      <c r="BA43" s="47">
        <v>0</v>
      </c>
      <c r="BB43" s="33">
        <v>0</v>
      </c>
      <c r="BC43" s="33">
        <v>0</v>
      </c>
      <c r="BD43" s="33">
        <v>0</v>
      </c>
      <c r="BE43" s="33">
        <v>0</v>
      </c>
      <c r="BF43" s="33">
        <v>0</v>
      </c>
      <c r="BG43" s="33">
        <v>0</v>
      </c>
      <c r="BH43" s="33">
        <v>0</v>
      </c>
      <c r="BI43" s="33">
        <v>0</v>
      </c>
      <c r="BJ43" s="33">
        <v>0</v>
      </c>
      <c r="BK43" s="1"/>
      <c r="BL43" s="8">
        <v>2</v>
      </c>
      <c r="BM43" s="8">
        <v>14.5</v>
      </c>
      <c r="BN43" s="56">
        <f t="shared" si="18"/>
        <v>28.660099999999996</v>
      </c>
      <c r="BO43" s="57">
        <f t="shared" si="20"/>
        <v>19.03027279832394</v>
      </c>
      <c r="BP43" s="33">
        <f t="shared" si="10"/>
        <v>3</v>
      </c>
      <c r="BQ43" s="56">
        <f t="shared" si="19"/>
        <v>20.29080312716648</v>
      </c>
      <c r="BR43" s="56">
        <f t="shared" si="3"/>
        <v>67.73117592549042</v>
      </c>
      <c r="BS43" s="36">
        <f t="shared" si="11"/>
        <v>3.1036332080471327</v>
      </c>
      <c r="BT43" s="7">
        <f t="shared" si="12"/>
        <v>63.94795259231387</v>
      </c>
      <c r="BU43" s="61">
        <f t="shared" si="17"/>
        <v>2.930275261579138</v>
      </c>
      <c r="BV43" s="61">
        <f t="shared" si="13"/>
        <v>2.514178014194929</v>
      </c>
      <c r="BW43" s="61">
        <f t="shared" si="14"/>
        <v>1.577467143979035</v>
      </c>
      <c r="BX43" s="61">
        <f t="shared" si="15"/>
        <v>1.6458847477967478</v>
      </c>
      <c r="BY43" s="61">
        <f t="shared" si="21"/>
        <v>1.0379867776923013</v>
      </c>
      <c r="CA43" s="46">
        <v>1.693</v>
      </c>
      <c r="CB43" s="46">
        <v>1.76</v>
      </c>
      <c r="CC43" s="46">
        <v>1.14</v>
      </c>
      <c r="CD43" s="45">
        <v>74</v>
      </c>
      <c r="CF43" s="46">
        <v>2.39</v>
      </c>
      <c r="CG43" s="36">
        <v>66.10646736995835</v>
      </c>
      <c r="CI43" s="34">
        <f t="shared" si="16"/>
        <v>0.8300170016737324</v>
      </c>
    </row>
    <row r="44" spans="1:87" s="44" customFormat="1" ht="12.75">
      <c r="A44" s="33">
        <v>41</v>
      </c>
      <c r="B44" s="44" t="s">
        <v>154</v>
      </c>
      <c r="C44" s="45" t="s">
        <v>69</v>
      </c>
      <c r="D44" s="45">
        <v>23</v>
      </c>
      <c r="E44" s="36">
        <f t="shared" si="5"/>
        <v>0.7243674226378242</v>
      </c>
      <c r="F44" s="56">
        <f t="shared" si="6"/>
        <v>63.76096225458019</v>
      </c>
      <c r="G44" s="56">
        <f t="shared" si="7"/>
        <v>67.43900352278155</v>
      </c>
      <c r="H44" s="36">
        <f t="shared" si="8"/>
        <v>0.7550230775400246</v>
      </c>
      <c r="I44" s="36">
        <f t="shared" si="9"/>
        <v>0.4782527968752882</v>
      </c>
      <c r="J44" s="39">
        <v>66.9362556633051</v>
      </c>
      <c r="K44" s="46">
        <v>2.18</v>
      </c>
      <c r="L44" s="46">
        <v>0</v>
      </c>
      <c r="M44" s="45">
        <v>0</v>
      </c>
      <c r="N44" s="45">
        <v>24</v>
      </c>
      <c r="O44" s="45">
        <v>41</v>
      </c>
      <c r="P44" s="45">
        <v>90</v>
      </c>
      <c r="Q44" s="45">
        <v>10</v>
      </c>
      <c r="R44" s="45">
        <v>31</v>
      </c>
      <c r="S44" s="45">
        <v>40</v>
      </c>
      <c r="T44" s="39">
        <v>16.4</v>
      </c>
      <c r="U44" s="39">
        <v>6</v>
      </c>
      <c r="V44" s="39">
        <v>21.6</v>
      </c>
      <c r="W44" s="39">
        <v>5</v>
      </c>
      <c r="X44" s="39">
        <v>3.7</v>
      </c>
      <c r="Y44" s="39">
        <v>10.7</v>
      </c>
      <c r="Z44" s="45">
        <v>0.76</v>
      </c>
      <c r="AA44" s="45">
        <v>2.83</v>
      </c>
      <c r="AB44" s="45">
        <v>2.83</v>
      </c>
      <c r="AC44" s="45">
        <v>2.83</v>
      </c>
      <c r="AD44" s="45">
        <v>5.49</v>
      </c>
      <c r="AE44" s="45">
        <v>2.83</v>
      </c>
      <c r="AF44" s="45">
        <v>3.83</v>
      </c>
      <c r="AG44" s="45">
        <v>1</v>
      </c>
      <c r="AH44" s="45">
        <v>3.5</v>
      </c>
      <c r="AI44" s="45">
        <v>4.5</v>
      </c>
      <c r="AJ44" s="45">
        <v>0.32</v>
      </c>
      <c r="AK44" s="45">
        <v>0.37</v>
      </c>
      <c r="AL44" s="45">
        <v>0.09</v>
      </c>
      <c r="AM44" s="45">
        <v>2.3</v>
      </c>
      <c r="AN44" s="45">
        <v>0.2</v>
      </c>
      <c r="AO44" s="45">
        <v>0.02</v>
      </c>
      <c r="AP44" s="45">
        <v>0</v>
      </c>
      <c r="AQ44" s="45">
        <v>200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165</v>
      </c>
      <c r="BA44" s="47">
        <v>0</v>
      </c>
      <c r="BB44" s="33">
        <v>0</v>
      </c>
      <c r="BC44" s="33">
        <v>0</v>
      </c>
      <c r="BD44" s="33">
        <v>0</v>
      </c>
      <c r="BE44" s="33">
        <v>0</v>
      </c>
      <c r="BF44" s="33">
        <v>0</v>
      </c>
      <c r="BG44" s="33">
        <v>0</v>
      </c>
      <c r="BH44" s="33">
        <v>0</v>
      </c>
      <c r="BI44" s="33">
        <v>0</v>
      </c>
      <c r="BJ44" s="33">
        <v>0</v>
      </c>
      <c r="BK44" s="1"/>
      <c r="BL44" s="8">
        <v>2</v>
      </c>
      <c r="BM44" s="8">
        <v>14.5</v>
      </c>
      <c r="BN44" s="56">
        <f t="shared" si="18"/>
        <v>26.851999999999993</v>
      </c>
      <c r="BO44" s="57">
        <f t="shared" si="20"/>
        <v>21.71609803286303</v>
      </c>
      <c r="BP44" s="33">
        <f t="shared" si="10"/>
        <v>2.7</v>
      </c>
      <c r="BQ44" s="56">
        <f t="shared" si="19"/>
        <v>19.795905489918518</v>
      </c>
      <c r="BR44" s="56">
        <f t="shared" si="3"/>
        <v>67.43900352278155</v>
      </c>
      <c r="BS44" s="36">
        <f t="shared" si="11"/>
        <v>3.129113520416907</v>
      </c>
      <c r="BT44" s="7">
        <f t="shared" si="12"/>
        <v>63.76096225458019</v>
      </c>
      <c r="BU44" s="61">
        <f t="shared" si="17"/>
        <v>2.9584554729994013</v>
      </c>
      <c r="BV44" s="61">
        <f t="shared" si="13"/>
        <v>2.541260027729395</v>
      </c>
      <c r="BW44" s="61">
        <f t="shared" si="14"/>
        <v>1.5965057994937646</v>
      </c>
      <c r="BX44" s="61">
        <f t="shared" si="15"/>
        <v>1.6640708628982144</v>
      </c>
      <c r="BY44" s="61">
        <f t="shared" si="21"/>
        <v>1.0540691643131352</v>
      </c>
      <c r="CA44" s="46">
        <v>1.8155000000000001</v>
      </c>
      <c r="CB44" s="46">
        <v>1.91</v>
      </c>
      <c r="CC44" s="46">
        <v>1.27</v>
      </c>
      <c r="CD44" s="45">
        <v>79</v>
      </c>
      <c r="CF44" s="46">
        <v>2.42</v>
      </c>
      <c r="CG44" s="36">
        <v>66.9362556633051</v>
      </c>
      <c r="CI44" s="34">
        <f t="shared" si="16"/>
        <v>0.8300170016737324</v>
      </c>
    </row>
    <row r="45" spans="1:87" s="44" customFormat="1" ht="12.75">
      <c r="A45" s="33">
        <v>42</v>
      </c>
      <c r="B45" s="44" t="s">
        <v>169</v>
      </c>
      <c r="C45" s="45" t="s">
        <v>69</v>
      </c>
      <c r="D45" s="45">
        <v>30</v>
      </c>
      <c r="E45" s="36">
        <f t="shared" si="5"/>
        <v>0.5511929757031807</v>
      </c>
      <c r="F45" s="56">
        <f t="shared" si="6"/>
        <v>57.012237563995114</v>
      </c>
      <c r="G45" s="56">
        <f t="shared" si="7"/>
        <v>57.012237563995114</v>
      </c>
      <c r="H45" s="36">
        <f t="shared" si="8"/>
        <v>0.5163072374641953</v>
      </c>
      <c r="I45" s="36">
        <f t="shared" si="9"/>
        <v>0.26253641288130136</v>
      </c>
      <c r="J45" s="39">
        <v>0</v>
      </c>
      <c r="K45" s="46">
        <v>0</v>
      </c>
      <c r="L45" s="46">
        <v>0</v>
      </c>
      <c r="M45" s="45">
        <v>0</v>
      </c>
      <c r="N45" s="45">
        <v>10</v>
      </c>
      <c r="O45" s="45">
        <v>40</v>
      </c>
      <c r="P45" s="45">
        <v>78</v>
      </c>
      <c r="Q45" s="45">
        <v>22</v>
      </c>
      <c r="R45" s="45">
        <v>39</v>
      </c>
      <c r="S45" s="45">
        <v>67</v>
      </c>
      <c r="T45" s="39">
        <v>65.66</v>
      </c>
      <c r="U45" s="39">
        <v>7.5</v>
      </c>
      <c r="V45" s="39">
        <v>14.1</v>
      </c>
      <c r="W45" s="39">
        <v>5</v>
      </c>
      <c r="X45" s="39">
        <v>2.6</v>
      </c>
      <c r="Y45" s="39">
        <v>6.3</v>
      </c>
      <c r="Z45" s="45">
        <v>0.67</v>
      </c>
      <c r="AA45" s="45">
        <v>2.83</v>
      </c>
      <c r="AB45" s="45">
        <v>2.83</v>
      </c>
      <c r="AC45" s="45">
        <v>2.83</v>
      </c>
      <c r="AD45" s="45">
        <v>5.49</v>
      </c>
      <c r="AE45" s="45">
        <v>2.83</v>
      </c>
      <c r="AF45" s="45">
        <v>3.83</v>
      </c>
      <c r="AG45" s="45">
        <v>1</v>
      </c>
      <c r="AH45" s="45">
        <v>3.5</v>
      </c>
      <c r="AI45" s="45">
        <v>4.5</v>
      </c>
      <c r="AJ45" s="45">
        <v>0.29</v>
      </c>
      <c r="AK45" s="45">
        <v>0.28</v>
      </c>
      <c r="AL45" s="45">
        <v>0.1</v>
      </c>
      <c r="AM45" s="45">
        <v>1.99</v>
      </c>
      <c r="AN45" s="45">
        <v>0.19</v>
      </c>
      <c r="AO45" s="45">
        <v>0.01</v>
      </c>
      <c r="AP45" s="45">
        <v>0</v>
      </c>
      <c r="AQ45" s="45">
        <v>122</v>
      </c>
      <c r="AR45" s="45">
        <v>29</v>
      </c>
      <c r="AS45" s="45">
        <v>10</v>
      </c>
      <c r="AT45" s="45">
        <v>59</v>
      </c>
      <c r="AU45" s="45">
        <v>0</v>
      </c>
      <c r="AV45" s="45">
        <v>0.09</v>
      </c>
      <c r="AW45" s="45">
        <v>0</v>
      </c>
      <c r="AX45" s="45">
        <v>0</v>
      </c>
      <c r="AY45" s="45">
        <v>0</v>
      </c>
      <c r="AZ45" s="45">
        <v>0</v>
      </c>
      <c r="BA45" s="47">
        <v>0</v>
      </c>
      <c r="BB45" s="33">
        <v>0</v>
      </c>
      <c r="BC45" s="33">
        <v>0</v>
      </c>
      <c r="BD45" s="33">
        <v>0</v>
      </c>
      <c r="BE45" s="33">
        <v>0</v>
      </c>
      <c r="BF45" s="33">
        <v>0</v>
      </c>
      <c r="BG45" s="33">
        <v>0</v>
      </c>
      <c r="BH45" s="33">
        <v>0</v>
      </c>
      <c r="BI45" s="33">
        <v>0</v>
      </c>
      <c r="BJ45" s="33">
        <v>0</v>
      </c>
      <c r="BK45" s="1"/>
      <c r="BL45" s="8">
        <v>12</v>
      </c>
      <c r="BM45" s="8">
        <v>31</v>
      </c>
      <c r="BN45" s="56">
        <f t="shared" si="18"/>
        <v>34.172599999999996</v>
      </c>
      <c r="BO45" s="57">
        <f t="shared" si="20"/>
        <v>2.3692775868212177</v>
      </c>
      <c r="BP45" s="33">
        <f t="shared" si="10"/>
        <v>1.6</v>
      </c>
      <c r="BQ45" s="56">
        <f t="shared" si="19"/>
        <v>23.870359977173898</v>
      </c>
      <c r="BR45" s="56">
        <f t="shared" si="3"/>
        <v>57.012237563995114</v>
      </c>
      <c r="BS45" s="36">
        <f t="shared" si="11"/>
        <v>2.4208838639032915</v>
      </c>
      <c r="BT45" s="7">
        <f t="shared" si="12"/>
        <v>57.012237563995114</v>
      </c>
      <c r="BU45" s="61">
        <f t="shared" si="17"/>
        <v>2.4240937966702965</v>
      </c>
      <c r="BV45" s="61">
        <f t="shared" si="13"/>
        <v>1.9983347346369993</v>
      </c>
      <c r="BW45" s="61">
        <f t="shared" si="14"/>
        <v>1.2148293184498105</v>
      </c>
      <c r="BX45" s="61">
        <f t="shared" si="15"/>
        <v>1.1379411513710864</v>
      </c>
      <c r="BY45" s="61">
        <f t="shared" si="21"/>
        <v>0.5786302539903883</v>
      </c>
      <c r="CA45" s="46">
        <v>1.1785</v>
      </c>
      <c r="CB45" s="46">
        <v>1.07</v>
      </c>
      <c r="CC45" s="46">
        <v>0.52</v>
      </c>
      <c r="CD45" s="45">
        <v>53</v>
      </c>
      <c r="CF45" s="46">
        <v>0</v>
      </c>
      <c r="CG45" s="36">
        <v>0</v>
      </c>
      <c r="CI45" s="34">
        <f t="shared" si="16"/>
        <v>0.7724098200760068</v>
      </c>
    </row>
    <row r="46" spans="1:87" s="44" customFormat="1" ht="12.75">
      <c r="A46" s="33">
        <v>43</v>
      </c>
      <c r="B46" s="44" t="s">
        <v>166</v>
      </c>
      <c r="C46" s="45" t="s">
        <v>69</v>
      </c>
      <c r="D46" s="45">
        <v>30</v>
      </c>
      <c r="E46" s="36">
        <f t="shared" si="5"/>
        <v>0.6086521324699035</v>
      </c>
      <c r="F46" s="56">
        <f t="shared" si="6"/>
        <v>59.65870900066582</v>
      </c>
      <c r="G46" s="56">
        <f t="shared" si="7"/>
        <v>61.02923281354035</v>
      </c>
      <c r="H46" s="36">
        <f t="shared" si="8"/>
        <v>0.5999713481061858</v>
      </c>
      <c r="I46" s="36">
        <f t="shared" si="9"/>
        <v>0.33920669119404434</v>
      </c>
      <c r="J46" s="39">
        <v>0</v>
      </c>
      <c r="K46" s="46">
        <v>0</v>
      </c>
      <c r="L46" s="46">
        <v>0</v>
      </c>
      <c r="M46" s="45">
        <v>0</v>
      </c>
      <c r="N46" s="45">
        <v>16</v>
      </c>
      <c r="O46" s="45">
        <v>50</v>
      </c>
      <c r="P46" s="45">
        <v>80</v>
      </c>
      <c r="Q46" s="45">
        <v>20</v>
      </c>
      <c r="R46" s="45">
        <v>31</v>
      </c>
      <c r="S46" s="45">
        <v>55</v>
      </c>
      <c r="T46" s="39">
        <v>52.25</v>
      </c>
      <c r="U46" s="39">
        <v>5.5</v>
      </c>
      <c r="V46" s="39">
        <v>19.2</v>
      </c>
      <c r="W46" s="39">
        <v>5</v>
      </c>
      <c r="X46" s="39">
        <v>2.6</v>
      </c>
      <c r="Y46" s="39">
        <v>7.2</v>
      </c>
      <c r="Z46" s="45">
        <v>0.67</v>
      </c>
      <c r="AA46" s="45">
        <v>2.83</v>
      </c>
      <c r="AB46" s="45">
        <v>2.83</v>
      </c>
      <c r="AC46" s="45">
        <v>2.83</v>
      </c>
      <c r="AD46" s="45">
        <v>5.49</v>
      </c>
      <c r="AE46" s="45">
        <v>2.83</v>
      </c>
      <c r="AF46" s="45">
        <v>3.83</v>
      </c>
      <c r="AG46" s="45">
        <v>1</v>
      </c>
      <c r="AH46" s="45">
        <v>3.5</v>
      </c>
      <c r="AI46" s="45">
        <v>4.5</v>
      </c>
      <c r="AJ46" s="45">
        <v>0.32</v>
      </c>
      <c r="AK46" s="45">
        <v>0.37</v>
      </c>
      <c r="AL46" s="45">
        <v>0.09</v>
      </c>
      <c r="AM46" s="45">
        <v>2.3</v>
      </c>
      <c r="AN46" s="45">
        <v>0.2</v>
      </c>
      <c r="AO46" s="45">
        <v>0.02</v>
      </c>
      <c r="AP46" s="45">
        <v>0</v>
      </c>
      <c r="AQ46" s="45">
        <v>200</v>
      </c>
      <c r="AR46" s="45">
        <v>0</v>
      </c>
      <c r="AS46" s="45">
        <v>0</v>
      </c>
      <c r="AT46" s="45">
        <v>0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7">
        <v>0</v>
      </c>
      <c r="BB46" s="33">
        <v>0</v>
      </c>
      <c r="BC46" s="33">
        <v>0</v>
      </c>
      <c r="BD46" s="33">
        <v>0</v>
      </c>
      <c r="BE46" s="33">
        <v>0</v>
      </c>
      <c r="BF46" s="33">
        <v>0</v>
      </c>
      <c r="BG46" s="33">
        <v>0</v>
      </c>
      <c r="BH46" s="33">
        <v>0</v>
      </c>
      <c r="BI46" s="33">
        <v>0</v>
      </c>
      <c r="BJ46" s="33">
        <v>0</v>
      </c>
      <c r="BK46" s="1"/>
      <c r="BL46" s="8">
        <v>10</v>
      </c>
      <c r="BM46" s="8">
        <v>31</v>
      </c>
      <c r="BN46" s="56">
        <f t="shared" si="18"/>
        <v>35.52499999999999</v>
      </c>
      <c r="BO46" s="57">
        <f t="shared" si="20"/>
        <v>7.557864843856235</v>
      </c>
      <c r="BP46" s="33">
        <f t="shared" si="10"/>
        <v>1.6</v>
      </c>
      <c r="BQ46" s="56">
        <f t="shared" si="19"/>
        <v>21.346367969684117</v>
      </c>
      <c r="BR46" s="56">
        <f t="shared" si="3"/>
        <v>61.02923281354035</v>
      </c>
      <c r="BS46" s="36">
        <f t="shared" si="11"/>
        <v>2.6622378859826816</v>
      </c>
      <c r="BT46" s="7">
        <f t="shared" si="12"/>
        <v>59.65870900066582</v>
      </c>
      <c r="BU46" s="61">
        <f t="shared" si="17"/>
        <v>2.602452431536227</v>
      </c>
      <c r="BV46" s="61">
        <f t="shared" si="13"/>
        <v>2.1784769558515893</v>
      </c>
      <c r="BW46" s="61">
        <f t="shared" si="14"/>
        <v>1.3414692999636673</v>
      </c>
      <c r="BX46" s="61">
        <f t="shared" si="15"/>
        <v>1.3223368512260336</v>
      </c>
      <c r="BY46" s="61">
        <f t="shared" si="21"/>
        <v>0.7476115473916738</v>
      </c>
      <c r="CA46" s="46">
        <v>1.448</v>
      </c>
      <c r="CB46" s="46">
        <v>1.38</v>
      </c>
      <c r="CC46" s="46">
        <v>0.8</v>
      </c>
      <c r="CD46" s="45">
        <v>64</v>
      </c>
      <c r="CF46" s="46">
        <v>0</v>
      </c>
      <c r="CG46" s="36">
        <v>0</v>
      </c>
      <c r="CI46" s="34">
        <f t="shared" si="16"/>
        <v>0.8149412730015411</v>
      </c>
    </row>
    <row r="47" spans="1:87" s="44" customFormat="1" ht="12.75">
      <c r="A47" s="33">
        <v>44</v>
      </c>
      <c r="B47" s="44" t="s">
        <v>155</v>
      </c>
      <c r="C47" s="45" t="s">
        <v>69</v>
      </c>
      <c r="D47" s="45">
        <v>30</v>
      </c>
      <c r="E47" s="36">
        <f t="shared" si="5"/>
        <v>0.6623113448306223</v>
      </c>
      <c r="F47" s="56">
        <f t="shared" si="6"/>
        <v>61.523957576618606</v>
      </c>
      <c r="G47" s="56">
        <f t="shared" si="7"/>
        <v>63.94368371346657</v>
      </c>
      <c r="H47" s="36">
        <f t="shared" si="8"/>
        <v>0.6726478621965906</v>
      </c>
      <c r="I47" s="36">
        <f t="shared" si="9"/>
        <v>0.40488436688544877</v>
      </c>
      <c r="J47" s="39">
        <v>0</v>
      </c>
      <c r="K47" s="46">
        <v>0</v>
      </c>
      <c r="L47" s="46">
        <v>0</v>
      </c>
      <c r="M47" s="45">
        <v>0</v>
      </c>
      <c r="N47" s="45">
        <v>22</v>
      </c>
      <c r="O47" s="45">
        <v>60</v>
      </c>
      <c r="P47" s="45">
        <v>82</v>
      </c>
      <c r="Q47" s="45">
        <v>18</v>
      </c>
      <c r="R47" s="45">
        <v>28</v>
      </c>
      <c r="S47" s="45">
        <v>48</v>
      </c>
      <c r="T47" s="39">
        <v>19.68</v>
      </c>
      <c r="U47" s="39">
        <v>5</v>
      </c>
      <c r="V47" s="39">
        <v>19.9</v>
      </c>
      <c r="W47" s="39">
        <v>5</v>
      </c>
      <c r="X47" s="39">
        <v>2.6</v>
      </c>
      <c r="Y47" s="39">
        <v>7.5</v>
      </c>
      <c r="Z47" s="45">
        <v>0.67</v>
      </c>
      <c r="AA47" s="45">
        <v>2.83</v>
      </c>
      <c r="AB47" s="45">
        <v>2.83</v>
      </c>
      <c r="AC47" s="45">
        <v>2.83</v>
      </c>
      <c r="AD47" s="45">
        <v>5.49</v>
      </c>
      <c r="AE47" s="45">
        <v>2.83</v>
      </c>
      <c r="AF47" s="45">
        <v>3.83</v>
      </c>
      <c r="AG47" s="45">
        <v>1</v>
      </c>
      <c r="AH47" s="45">
        <v>3.5</v>
      </c>
      <c r="AI47" s="45">
        <v>4.5</v>
      </c>
      <c r="AJ47" s="45">
        <v>0.31</v>
      </c>
      <c r="AK47" s="45">
        <v>0.14</v>
      </c>
      <c r="AL47" s="45">
        <v>0.09</v>
      </c>
      <c r="AM47" s="45">
        <v>2</v>
      </c>
      <c r="AN47" s="45">
        <v>0.2</v>
      </c>
      <c r="AO47" s="45">
        <v>0.02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5">
        <v>0</v>
      </c>
      <c r="AV47" s="45">
        <v>0</v>
      </c>
      <c r="AW47" s="45">
        <v>0</v>
      </c>
      <c r="AX47" s="45">
        <v>0</v>
      </c>
      <c r="AY47" s="45">
        <v>0</v>
      </c>
      <c r="AZ47" s="45">
        <v>0</v>
      </c>
      <c r="BA47" s="47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1"/>
      <c r="BL47" s="8">
        <v>8</v>
      </c>
      <c r="BM47" s="8">
        <v>31</v>
      </c>
      <c r="BN47" s="56">
        <f t="shared" si="18"/>
        <v>34.084399999999995</v>
      </c>
      <c r="BO47" s="57">
        <f t="shared" si="20"/>
        <v>14.220417969193068</v>
      </c>
      <c r="BP47" s="33">
        <f t="shared" si="10"/>
        <v>1.6</v>
      </c>
      <c r="BQ47" s="56">
        <f t="shared" si="19"/>
        <v>19.038865744273497</v>
      </c>
      <c r="BR47" s="56">
        <f t="shared" si="3"/>
        <v>63.94368371346657</v>
      </c>
      <c r="BS47" s="36">
        <f t="shared" si="11"/>
        <v>2.8779205675342983</v>
      </c>
      <c r="BT47" s="7">
        <f t="shared" si="12"/>
        <v>61.523957576618606</v>
      </c>
      <c r="BU47" s="61">
        <f t="shared" si="17"/>
        <v>2.769015681036987</v>
      </c>
      <c r="BV47" s="61">
        <f t="shared" si="13"/>
        <v>2.3467058378473564</v>
      </c>
      <c r="BW47" s="61">
        <f t="shared" si="14"/>
        <v>1.4597342040066916</v>
      </c>
      <c r="BX47" s="61">
        <f t="shared" si="15"/>
        <v>1.4825158882812857</v>
      </c>
      <c r="BY47" s="61">
        <f t="shared" si="21"/>
        <v>0.8923651446155292</v>
      </c>
      <c r="CA47" s="46">
        <v>1.6440000000000001</v>
      </c>
      <c r="CB47" s="46">
        <v>1.7</v>
      </c>
      <c r="CC47" s="46">
        <v>1.08</v>
      </c>
      <c r="CD47" s="45">
        <v>72</v>
      </c>
      <c r="CF47" s="46">
        <v>0</v>
      </c>
      <c r="CG47" s="36">
        <v>0</v>
      </c>
      <c r="CI47" s="34">
        <f t="shared" si="16"/>
        <v>0.8263396590396483</v>
      </c>
    </row>
    <row r="48" spans="1:87" s="44" customFormat="1" ht="12.75">
      <c r="A48" s="33">
        <v>45</v>
      </c>
      <c r="B48" s="44" t="s">
        <v>170</v>
      </c>
      <c r="C48" s="45" t="s">
        <v>69</v>
      </c>
      <c r="D48" s="45">
        <v>90</v>
      </c>
      <c r="E48" s="36">
        <f t="shared" si="5"/>
        <v>0.5221081414755961</v>
      </c>
      <c r="F48" s="56">
        <f t="shared" si="6"/>
        <v>53.66997186862421</v>
      </c>
      <c r="G48" s="56">
        <f t="shared" si="7"/>
        <v>53.66997186862421</v>
      </c>
      <c r="H48" s="36">
        <f t="shared" si="8"/>
        <v>0.46606466403814106</v>
      </c>
      <c r="I48" s="36">
        <f t="shared" si="9"/>
        <v>0.2159659700755949</v>
      </c>
      <c r="J48" s="39">
        <v>48.95750930745869</v>
      </c>
      <c r="K48" s="46">
        <v>1.9</v>
      </c>
      <c r="L48" s="46">
        <v>0</v>
      </c>
      <c r="M48" s="45">
        <v>0</v>
      </c>
      <c r="N48" s="45">
        <v>7</v>
      </c>
      <c r="O48" s="45">
        <v>25</v>
      </c>
      <c r="P48" s="45">
        <v>50</v>
      </c>
      <c r="Q48" s="45">
        <v>50</v>
      </c>
      <c r="R48" s="45">
        <v>41</v>
      </c>
      <c r="S48" s="45">
        <v>72</v>
      </c>
      <c r="T48" s="39">
        <v>70.56</v>
      </c>
      <c r="U48" s="39">
        <v>12.5</v>
      </c>
      <c r="V48" s="39">
        <v>12.4</v>
      </c>
      <c r="W48" s="39">
        <v>5</v>
      </c>
      <c r="X48" s="39">
        <v>2.6</v>
      </c>
      <c r="Y48" s="39">
        <v>6</v>
      </c>
      <c r="Z48" s="45">
        <v>0.67</v>
      </c>
      <c r="AA48" s="45">
        <v>2.83</v>
      </c>
      <c r="AB48" s="45">
        <v>2.83</v>
      </c>
      <c r="AC48" s="45">
        <v>2.83</v>
      </c>
      <c r="AD48" s="45">
        <v>5.49</v>
      </c>
      <c r="AE48" s="45">
        <v>2.83</v>
      </c>
      <c r="AF48" s="45">
        <v>3.83</v>
      </c>
      <c r="AG48" s="45">
        <v>1</v>
      </c>
      <c r="AH48" s="45">
        <v>3.5</v>
      </c>
      <c r="AI48" s="45">
        <v>4.5</v>
      </c>
      <c r="AJ48" s="45">
        <v>0.31</v>
      </c>
      <c r="AK48" s="45">
        <v>0.14</v>
      </c>
      <c r="AL48" s="45">
        <v>0.09</v>
      </c>
      <c r="AM48" s="45">
        <v>2</v>
      </c>
      <c r="AN48" s="45">
        <v>0.2</v>
      </c>
      <c r="AO48" s="45">
        <v>0.02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131</v>
      </c>
      <c r="BA48" s="47">
        <v>0</v>
      </c>
      <c r="BB48" s="33">
        <v>0</v>
      </c>
      <c r="BC48" s="33">
        <v>0</v>
      </c>
      <c r="BD48" s="33">
        <v>0</v>
      </c>
      <c r="BE48" s="33">
        <v>0</v>
      </c>
      <c r="BF48" s="33">
        <v>0</v>
      </c>
      <c r="BG48" s="33">
        <v>0</v>
      </c>
      <c r="BH48" s="33">
        <v>0</v>
      </c>
      <c r="BI48" s="33">
        <v>0</v>
      </c>
      <c r="BJ48" s="33">
        <v>0</v>
      </c>
      <c r="BK48" s="1"/>
      <c r="BL48" s="8">
        <v>6.5</v>
      </c>
      <c r="BM48" s="8">
        <v>31</v>
      </c>
      <c r="BN48" s="56">
        <f t="shared" si="18"/>
        <v>34.0256</v>
      </c>
      <c r="BO48" s="57">
        <f t="shared" si="20"/>
        <v>2.2970471143940605</v>
      </c>
      <c r="BP48" s="33">
        <f t="shared" si="10"/>
        <v>1.6</v>
      </c>
      <c r="BQ48" s="56">
        <f t="shared" si="19"/>
        <v>20.74732475423015</v>
      </c>
      <c r="BR48" s="56">
        <f t="shared" si="3"/>
        <v>53.66997186862421</v>
      </c>
      <c r="BS48" s="36">
        <f t="shared" si="11"/>
        <v>2.2794974780837336</v>
      </c>
      <c r="BT48" s="7">
        <f t="shared" si="12"/>
        <v>53.66997186862421</v>
      </c>
      <c r="BU48" s="61">
        <f t="shared" si="17"/>
        <v>2.3338117316341758</v>
      </c>
      <c r="BV48" s="61">
        <f t="shared" si="13"/>
        <v>1.9071498489505176</v>
      </c>
      <c r="BW48" s="61">
        <f t="shared" si="14"/>
        <v>1.150726343812214</v>
      </c>
      <c r="BX48" s="61">
        <f t="shared" si="15"/>
        <v>1.027206519540063</v>
      </c>
      <c r="BY48" s="61">
        <f t="shared" si="21"/>
        <v>0.4759889980466112</v>
      </c>
      <c r="CA48" s="46">
        <v>1.056</v>
      </c>
      <c r="CB48" s="46">
        <v>0.86</v>
      </c>
      <c r="CC48" s="46">
        <v>0.32</v>
      </c>
      <c r="CD48" s="45">
        <v>48</v>
      </c>
      <c r="CF48" s="46">
        <v>1.77</v>
      </c>
      <c r="CG48" s="36">
        <v>48.95750930745869</v>
      </c>
      <c r="CI48" s="34">
        <f t="shared" si="16"/>
        <v>0.680017199417573</v>
      </c>
    </row>
    <row r="49" spans="1:87" s="44" customFormat="1" ht="12.75">
      <c r="A49" s="33">
        <v>46</v>
      </c>
      <c r="B49" s="44" t="s">
        <v>165</v>
      </c>
      <c r="C49" s="45" t="s">
        <v>69</v>
      </c>
      <c r="D49" s="45">
        <v>89</v>
      </c>
      <c r="E49" s="36">
        <f t="shared" si="5"/>
        <v>0.583054860195994</v>
      </c>
      <c r="F49" s="56">
        <f t="shared" si="6"/>
        <v>59.45242133003168</v>
      </c>
      <c r="G49" s="56">
        <f t="shared" si="7"/>
        <v>59.45242133003168</v>
      </c>
      <c r="H49" s="36">
        <f t="shared" si="8"/>
        <v>0.563991564016741</v>
      </c>
      <c r="I49" s="36">
        <f t="shared" si="9"/>
        <v>0.30637160703543637</v>
      </c>
      <c r="J49" s="39">
        <v>56.14900784979726</v>
      </c>
      <c r="K49" s="46">
        <v>2.02</v>
      </c>
      <c r="L49" s="46">
        <v>0</v>
      </c>
      <c r="M49" s="45">
        <v>0</v>
      </c>
      <c r="N49" s="45">
        <v>10</v>
      </c>
      <c r="O49" s="45">
        <v>25</v>
      </c>
      <c r="P49" s="45">
        <v>55</v>
      </c>
      <c r="Q49" s="45">
        <v>45</v>
      </c>
      <c r="R49" s="45">
        <v>39</v>
      </c>
      <c r="S49" s="45">
        <v>67</v>
      </c>
      <c r="T49" s="39">
        <v>65.66</v>
      </c>
      <c r="U49" s="39">
        <v>7.5</v>
      </c>
      <c r="V49" s="39">
        <v>14.1</v>
      </c>
      <c r="W49" s="39">
        <v>5</v>
      </c>
      <c r="X49" s="39">
        <v>2.6</v>
      </c>
      <c r="Y49" s="39">
        <v>6.3</v>
      </c>
      <c r="Z49" s="45">
        <v>0.67</v>
      </c>
      <c r="AA49" s="45">
        <v>2.83</v>
      </c>
      <c r="AB49" s="45">
        <v>2.83</v>
      </c>
      <c r="AC49" s="45">
        <v>2.83</v>
      </c>
      <c r="AD49" s="45">
        <v>5.49</v>
      </c>
      <c r="AE49" s="45">
        <v>2.83</v>
      </c>
      <c r="AF49" s="45">
        <v>3.83</v>
      </c>
      <c r="AG49" s="45">
        <v>1</v>
      </c>
      <c r="AH49" s="45">
        <v>3.5</v>
      </c>
      <c r="AI49" s="45">
        <v>4.5</v>
      </c>
      <c r="AJ49" s="45">
        <v>0.29</v>
      </c>
      <c r="AK49" s="45">
        <v>0.28</v>
      </c>
      <c r="AL49" s="45">
        <v>0.1</v>
      </c>
      <c r="AM49" s="45">
        <v>1.99</v>
      </c>
      <c r="AN49" s="45">
        <v>0.19</v>
      </c>
      <c r="AO49" s="45">
        <v>0.01</v>
      </c>
      <c r="AP49" s="45">
        <v>0</v>
      </c>
      <c r="AQ49" s="45">
        <v>122</v>
      </c>
      <c r="AR49" s="45">
        <v>29</v>
      </c>
      <c r="AS49" s="45">
        <v>10</v>
      </c>
      <c r="AT49" s="45">
        <v>59</v>
      </c>
      <c r="AU49" s="45">
        <v>0</v>
      </c>
      <c r="AV49" s="45">
        <v>0.09</v>
      </c>
      <c r="AW49" s="45">
        <v>0</v>
      </c>
      <c r="AX49" s="45">
        <v>0</v>
      </c>
      <c r="AY49" s="45">
        <v>0</v>
      </c>
      <c r="AZ49" s="45">
        <v>131</v>
      </c>
      <c r="BA49" s="47">
        <v>0</v>
      </c>
      <c r="BB49" s="33">
        <v>0</v>
      </c>
      <c r="BC49" s="33">
        <v>0</v>
      </c>
      <c r="BD49" s="33">
        <v>0</v>
      </c>
      <c r="BE49" s="33">
        <v>0</v>
      </c>
      <c r="BF49" s="33">
        <v>0</v>
      </c>
      <c r="BG49" s="33">
        <v>0</v>
      </c>
      <c r="BH49" s="33">
        <v>0</v>
      </c>
      <c r="BI49" s="33">
        <v>0</v>
      </c>
      <c r="BJ49" s="33">
        <v>0</v>
      </c>
      <c r="BK49" s="1"/>
      <c r="BL49" s="8">
        <v>6.1</v>
      </c>
      <c r="BM49" s="8">
        <v>31</v>
      </c>
      <c r="BN49" s="56">
        <f t="shared" si="18"/>
        <v>34.172599999999996</v>
      </c>
      <c r="BO49" s="57">
        <f t="shared" si="20"/>
        <v>4.80946135285778</v>
      </c>
      <c r="BP49" s="33">
        <f t="shared" si="10"/>
        <v>1.6</v>
      </c>
      <c r="BQ49" s="56">
        <f t="shared" si="19"/>
        <v>23.870359977173898</v>
      </c>
      <c r="BR49" s="56">
        <f t="shared" si="3"/>
        <v>59.45242133003168</v>
      </c>
      <c r="BS49" s="36">
        <f t="shared" si="11"/>
        <v>2.5575341548013393</v>
      </c>
      <c r="BT49" s="7">
        <f t="shared" si="12"/>
        <v>59.45242133003168</v>
      </c>
      <c r="BU49" s="61">
        <f t="shared" si="17"/>
        <v>2.522996087308946</v>
      </c>
      <c r="BV49" s="61">
        <f t="shared" si="13"/>
        <v>2.098226048182035</v>
      </c>
      <c r="BW49" s="61">
        <f t="shared" si="14"/>
        <v>1.2850529118719707</v>
      </c>
      <c r="BX49" s="61">
        <f t="shared" si="15"/>
        <v>1.2430374070928973</v>
      </c>
      <c r="BY49" s="61">
        <f t="shared" si="21"/>
        <v>0.6752430219061019</v>
      </c>
      <c r="CA49" s="46">
        <v>1.154</v>
      </c>
      <c r="CB49" s="46">
        <v>1.04</v>
      </c>
      <c r="CC49" s="46">
        <v>0.49</v>
      </c>
      <c r="CD49" s="45">
        <v>52</v>
      </c>
      <c r="CF49" s="46">
        <v>2.03</v>
      </c>
      <c r="CG49" s="36">
        <v>56.14900784979726</v>
      </c>
      <c r="CI49" s="34">
        <f t="shared" si="16"/>
        <v>0.7724098200760068</v>
      </c>
    </row>
    <row r="50" spans="1:87" s="44" customFormat="1" ht="12.75">
      <c r="A50" s="33">
        <v>47</v>
      </c>
      <c r="B50" s="44" t="s">
        <v>156</v>
      </c>
      <c r="C50" s="45" t="s">
        <v>69</v>
      </c>
      <c r="D50" s="45">
        <v>88</v>
      </c>
      <c r="E50" s="36">
        <f t="shared" si="5"/>
        <v>0.6455595865938631</v>
      </c>
      <c r="F50" s="56">
        <f t="shared" si="6"/>
        <v>61.4995624970383</v>
      </c>
      <c r="G50" s="56">
        <f t="shared" si="7"/>
        <v>63.90556640162234</v>
      </c>
      <c r="H50" s="36">
        <f t="shared" si="8"/>
        <v>0.6544242153906156</v>
      </c>
      <c r="I50" s="36">
        <f t="shared" si="9"/>
        <v>0.3884980529850778</v>
      </c>
      <c r="J50" s="39">
        <v>61.957525903224564</v>
      </c>
      <c r="K50" s="46">
        <v>2.29</v>
      </c>
      <c r="L50" s="46">
        <v>0</v>
      </c>
      <c r="M50" s="45">
        <v>0</v>
      </c>
      <c r="N50" s="45">
        <v>16</v>
      </c>
      <c r="O50" s="45">
        <v>25</v>
      </c>
      <c r="P50" s="45">
        <v>73</v>
      </c>
      <c r="Q50" s="45">
        <v>27</v>
      </c>
      <c r="R50" s="45">
        <v>31</v>
      </c>
      <c r="S50" s="45">
        <v>55</v>
      </c>
      <c r="T50" s="39">
        <v>52.25</v>
      </c>
      <c r="U50" s="39">
        <v>5.5</v>
      </c>
      <c r="V50" s="39">
        <v>19.2</v>
      </c>
      <c r="W50" s="39">
        <v>5</v>
      </c>
      <c r="X50" s="39">
        <v>2.6</v>
      </c>
      <c r="Y50" s="39">
        <v>7.2</v>
      </c>
      <c r="Z50" s="45">
        <v>0.67</v>
      </c>
      <c r="AA50" s="45">
        <v>2.83</v>
      </c>
      <c r="AB50" s="45">
        <v>2.83</v>
      </c>
      <c r="AC50" s="45">
        <v>2.83</v>
      </c>
      <c r="AD50" s="45">
        <v>5.49</v>
      </c>
      <c r="AE50" s="45">
        <v>2.83</v>
      </c>
      <c r="AF50" s="45">
        <v>3.83</v>
      </c>
      <c r="AG50" s="45">
        <v>1</v>
      </c>
      <c r="AH50" s="45">
        <v>3.5</v>
      </c>
      <c r="AI50" s="45">
        <v>4.5</v>
      </c>
      <c r="AJ50" s="45">
        <v>0.32</v>
      </c>
      <c r="AK50" s="45">
        <v>0.37</v>
      </c>
      <c r="AL50" s="45">
        <v>0.09</v>
      </c>
      <c r="AM50" s="45">
        <v>2.3</v>
      </c>
      <c r="AN50" s="45">
        <v>0.2</v>
      </c>
      <c r="AO50" s="45">
        <v>0.02</v>
      </c>
      <c r="AP50" s="45">
        <v>0</v>
      </c>
      <c r="AQ50" s="45">
        <v>200</v>
      </c>
      <c r="AR50" s="45">
        <v>0</v>
      </c>
      <c r="AS50" s="45">
        <v>0</v>
      </c>
      <c r="AT50" s="45">
        <v>0</v>
      </c>
      <c r="AU50" s="45">
        <v>0</v>
      </c>
      <c r="AV50" s="45">
        <v>0</v>
      </c>
      <c r="AW50" s="45">
        <v>0</v>
      </c>
      <c r="AX50" s="45">
        <v>0</v>
      </c>
      <c r="AY50" s="45">
        <v>0</v>
      </c>
      <c r="AZ50" s="45">
        <v>131</v>
      </c>
      <c r="BA50" s="47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1"/>
      <c r="BL50" s="8">
        <v>5.7</v>
      </c>
      <c r="BM50" s="8">
        <v>31</v>
      </c>
      <c r="BN50" s="56">
        <f t="shared" si="18"/>
        <v>35.52499999999999</v>
      </c>
      <c r="BO50" s="57">
        <f t="shared" si="20"/>
        <v>10.434198431938228</v>
      </c>
      <c r="BP50" s="33">
        <f t="shared" si="10"/>
        <v>1.6</v>
      </c>
      <c r="BQ50" s="56">
        <f t="shared" si="19"/>
        <v>21.346367969684117</v>
      </c>
      <c r="BR50" s="56">
        <f t="shared" si="3"/>
        <v>63.90556640162234</v>
      </c>
      <c r="BS50" s="36">
        <f t="shared" si="11"/>
        <v>2.8233125669152734</v>
      </c>
      <c r="BT50" s="7">
        <f t="shared" si="12"/>
        <v>61.4995624970383</v>
      </c>
      <c r="BU50" s="61">
        <f t="shared" si="17"/>
        <v>2.7170166455683207</v>
      </c>
      <c r="BV50" s="61">
        <f t="shared" si="13"/>
        <v>2.294186812024004</v>
      </c>
      <c r="BW50" s="61">
        <f t="shared" si="14"/>
        <v>1.4228133288528746</v>
      </c>
      <c r="BX50" s="61">
        <f t="shared" si="15"/>
        <v>1.4423509707209168</v>
      </c>
      <c r="BY50" s="61">
        <f t="shared" si="21"/>
        <v>0.8562497087791114</v>
      </c>
      <c r="CA50" s="46">
        <v>1.399</v>
      </c>
      <c r="CB50" s="46">
        <v>1.38</v>
      </c>
      <c r="CC50" s="46">
        <v>0.8</v>
      </c>
      <c r="CD50" s="45">
        <v>62</v>
      </c>
      <c r="CF50" s="46">
        <v>2.24</v>
      </c>
      <c r="CG50" s="36">
        <v>61.957525903224564</v>
      </c>
      <c r="CI50" s="34">
        <f t="shared" si="16"/>
        <v>0.8149412730015411</v>
      </c>
    </row>
    <row r="51" spans="1:87" s="44" customFormat="1" ht="12.75">
      <c r="A51" s="33">
        <v>48</v>
      </c>
      <c r="B51" s="44" t="s">
        <v>164</v>
      </c>
      <c r="C51" s="45" t="s">
        <v>69</v>
      </c>
      <c r="D51" s="45">
        <v>21</v>
      </c>
      <c r="E51" s="36">
        <f t="shared" si="5"/>
        <v>0.6885258906795965</v>
      </c>
      <c r="F51" s="56">
        <f t="shared" si="6"/>
        <v>61.99386810859147</v>
      </c>
      <c r="G51" s="56">
        <f t="shared" si="7"/>
        <v>64.67791891967417</v>
      </c>
      <c r="H51" s="36">
        <f t="shared" si="8"/>
        <v>0.704364800395193</v>
      </c>
      <c r="I51" s="36">
        <f t="shared" si="9"/>
        <v>0.43327023409679094</v>
      </c>
      <c r="J51" s="39">
        <v>65.00008297882934</v>
      </c>
      <c r="K51" s="46">
        <v>2.2</v>
      </c>
      <c r="L51" s="46">
        <v>0</v>
      </c>
      <c r="M51" s="45">
        <v>0</v>
      </c>
      <c r="N51" s="45">
        <v>22.2</v>
      </c>
      <c r="O51" s="45">
        <v>46</v>
      </c>
      <c r="P51" s="45">
        <v>88</v>
      </c>
      <c r="Q51" s="45">
        <v>12</v>
      </c>
      <c r="R51" s="45">
        <v>31</v>
      </c>
      <c r="S51" s="45">
        <v>38</v>
      </c>
      <c r="T51" s="39">
        <v>15.58</v>
      </c>
      <c r="U51" s="39">
        <v>8.5</v>
      </c>
      <c r="V51" s="39">
        <v>26.7</v>
      </c>
      <c r="W51" s="39">
        <v>8</v>
      </c>
      <c r="X51" s="39">
        <v>2.9</v>
      </c>
      <c r="Y51" s="39">
        <v>10.2</v>
      </c>
      <c r="Z51" s="45">
        <v>0.73</v>
      </c>
      <c r="AA51" s="45">
        <v>6.02</v>
      </c>
      <c r="AB51" s="45">
        <v>6.39</v>
      </c>
      <c r="AC51" s="45">
        <v>5</v>
      </c>
      <c r="AD51" s="45">
        <v>9.26</v>
      </c>
      <c r="AE51" s="45">
        <v>6.01</v>
      </c>
      <c r="AF51" s="45">
        <v>7.14</v>
      </c>
      <c r="AG51" s="45">
        <v>2.62</v>
      </c>
      <c r="AH51" s="45">
        <v>6.32</v>
      </c>
      <c r="AI51" s="45">
        <v>1.84</v>
      </c>
      <c r="AJ51" s="45">
        <v>1.71</v>
      </c>
      <c r="AK51" s="45">
        <v>0.3</v>
      </c>
      <c r="AL51" s="45">
        <v>0.36</v>
      </c>
      <c r="AM51" s="45">
        <v>2.21</v>
      </c>
      <c r="AN51" s="45">
        <v>0.25</v>
      </c>
      <c r="AO51" s="45">
        <v>0.08</v>
      </c>
      <c r="AP51" s="45">
        <v>0.35</v>
      </c>
      <c r="AQ51" s="45">
        <v>153</v>
      </c>
      <c r="AR51" s="45">
        <v>24</v>
      </c>
      <c r="AS51" s="45">
        <v>14</v>
      </c>
      <c r="AT51" s="45">
        <v>44</v>
      </c>
      <c r="AU51" s="45">
        <v>0</v>
      </c>
      <c r="AV51" s="45">
        <v>0.09</v>
      </c>
      <c r="AW51" s="45">
        <v>0</v>
      </c>
      <c r="AX51" s="45">
        <v>0</v>
      </c>
      <c r="AY51" s="45">
        <v>0</v>
      </c>
      <c r="AZ51" s="45">
        <v>0</v>
      </c>
      <c r="BA51" s="47">
        <v>0</v>
      </c>
      <c r="BB51" s="33">
        <v>0</v>
      </c>
      <c r="BC51" s="33">
        <v>0</v>
      </c>
      <c r="BD51" s="33">
        <v>0</v>
      </c>
      <c r="BE51" s="33">
        <v>0</v>
      </c>
      <c r="BF51" s="33">
        <v>0</v>
      </c>
      <c r="BG51" s="33">
        <v>0</v>
      </c>
      <c r="BH51" s="33">
        <v>0</v>
      </c>
      <c r="BI51" s="33">
        <v>0</v>
      </c>
      <c r="BJ51" s="33">
        <v>0</v>
      </c>
      <c r="BK51" s="1"/>
      <c r="BL51" s="8">
        <v>3</v>
      </c>
      <c r="BM51" s="8">
        <v>12</v>
      </c>
      <c r="BN51" s="56">
        <f t="shared" si="18"/>
        <v>30.634800000000002</v>
      </c>
      <c r="BO51" s="57">
        <f t="shared" si="20"/>
        <v>18.8767334006803</v>
      </c>
      <c r="BP51" s="33">
        <f t="shared" si="10"/>
        <v>1.9</v>
      </c>
      <c r="BQ51" s="56">
        <f t="shared" si="19"/>
        <v>17.89138551899387</v>
      </c>
      <c r="BR51" s="56">
        <f t="shared" si="3"/>
        <v>64.67791891967417</v>
      </c>
      <c r="BS51" s="36">
        <f t="shared" si="11"/>
        <v>2.9737968622358397</v>
      </c>
      <c r="BT51" s="7">
        <f t="shared" si="12"/>
        <v>61.99386810859147</v>
      </c>
      <c r="BU51" s="61">
        <f t="shared" si="17"/>
        <v>2.850388100584244</v>
      </c>
      <c r="BV51" s="61">
        <f t="shared" si="13"/>
        <v>2.4288919815900867</v>
      </c>
      <c r="BW51" s="61">
        <f t="shared" si="14"/>
        <v>1.5175110630578308</v>
      </c>
      <c r="BX51" s="61">
        <f t="shared" si="15"/>
        <v>1.5524200200710054</v>
      </c>
      <c r="BY51" s="61">
        <f t="shared" si="21"/>
        <v>0.9549275959493273</v>
      </c>
      <c r="CA51" s="46">
        <v>1.5</v>
      </c>
      <c r="CB51" s="46">
        <v>1.54</v>
      </c>
      <c r="CC51" s="46">
        <v>0.94</v>
      </c>
      <c r="CD51" s="45">
        <v>66</v>
      </c>
      <c r="CF51" s="46">
        <v>2.35</v>
      </c>
      <c r="CG51" s="36">
        <v>65.00008297882934</v>
      </c>
      <c r="CI51" s="34">
        <f t="shared" si="16"/>
        <v>0.789645173518432</v>
      </c>
    </row>
    <row r="52" spans="1:87" s="44" customFormat="1" ht="12.75">
      <c r="A52" s="33">
        <v>49</v>
      </c>
      <c r="B52" s="44" t="s">
        <v>157</v>
      </c>
      <c r="C52" s="45" t="s">
        <v>69</v>
      </c>
      <c r="D52" s="45">
        <v>20</v>
      </c>
      <c r="E52" s="36">
        <f t="shared" si="5"/>
        <v>0.7412887118290389</v>
      </c>
      <c r="F52" s="56">
        <f t="shared" si="6"/>
        <v>63.879570468170826</v>
      </c>
      <c r="G52" s="56">
        <f t="shared" si="7"/>
        <v>67.62432885651691</v>
      </c>
      <c r="H52" s="36">
        <f t="shared" si="8"/>
        <v>0.7749272194308789</v>
      </c>
      <c r="I52" s="36">
        <f t="shared" si="9"/>
        <v>0.4958060884079178</v>
      </c>
      <c r="J52" s="39">
        <v>66.9362556633051</v>
      </c>
      <c r="K52" s="46">
        <v>2.5</v>
      </c>
      <c r="L52" s="46">
        <v>0</v>
      </c>
      <c r="M52" s="45">
        <v>0</v>
      </c>
      <c r="N52" s="45">
        <v>28</v>
      </c>
      <c r="O52" s="45">
        <v>46</v>
      </c>
      <c r="P52" s="45">
        <v>90</v>
      </c>
      <c r="Q52" s="45">
        <v>10</v>
      </c>
      <c r="R52" s="45">
        <v>29</v>
      </c>
      <c r="S52" s="45">
        <v>33</v>
      </c>
      <c r="T52" s="39">
        <v>13.53</v>
      </c>
      <c r="U52" s="39">
        <v>8</v>
      </c>
      <c r="V52" s="39">
        <v>26.3</v>
      </c>
      <c r="W52" s="39">
        <v>8</v>
      </c>
      <c r="X52" s="39">
        <v>2.7</v>
      </c>
      <c r="Y52" s="39">
        <v>10</v>
      </c>
      <c r="Z52" s="45">
        <v>0.73</v>
      </c>
      <c r="AA52" s="45">
        <v>6.02</v>
      </c>
      <c r="AB52" s="45">
        <v>6.39</v>
      </c>
      <c r="AC52" s="45">
        <v>5</v>
      </c>
      <c r="AD52" s="45">
        <v>9.26</v>
      </c>
      <c r="AE52" s="45">
        <v>6.01</v>
      </c>
      <c r="AF52" s="45">
        <v>7.14</v>
      </c>
      <c r="AG52" s="45">
        <v>2.62</v>
      </c>
      <c r="AH52" s="45">
        <v>6.32</v>
      </c>
      <c r="AI52" s="45">
        <v>1.84</v>
      </c>
      <c r="AJ52" s="45">
        <v>1.71</v>
      </c>
      <c r="AK52" s="45">
        <v>0.3</v>
      </c>
      <c r="AL52" s="45">
        <v>0.36</v>
      </c>
      <c r="AM52" s="45">
        <v>2.27</v>
      </c>
      <c r="AN52" s="45">
        <v>0.48</v>
      </c>
      <c r="AO52" s="45">
        <v>0.21</v>
      </c>
      <c r="AP52" s="45">
        <v>0</v>
      </c>
      <c r="AQ52" s="45">
        <v>164</v>
      </c>
      <c r="AR52" s="45">
        <v>27</v>
      </c>
      <c r="AS52" s="45">
        <v>7</v>
      </c>
      <c r="AT52" s="45">
        <v>46</v>
      </c>
      <c r="AU52" s="45">
        <v>0</v>
      </c>
      <c r="AV52" s="45">
        <v>0.16</v>
      </c>
      <c r="AW52" s="45">
        <v>0</v>
      </c>
      <c r="AX52" s="45">
        <v>0</v>
      </c>
      <c r="AY52" s="45">
        <v>0</v>
      </c>
      <c r="AZ52" s="45">
        <v>0</v>
      </c>
      <c r="BA52" s="47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>
        <v>0</v>
      </c>
      <c r="BI52" s="33">
        <v>0</v>
      </c>
      <c r="BJ52" s="33">
        <v>0</v>
      </c>
      <c r="BK52" s="1"/>
      <c r="BL52" s="8">
        <v>2.15</v>
      </c>
      <c r="BM52" s="8">
        <v>10</v>
      </c>
      <c r="BN52" s="56">
        <f t="shared" si="18"/>
        <v>29.007999999999996</v>
      </c>
      <c r="BO52" s="57">
        <f t="shared" si="20"/>
        <v>25.535296027253416</v>
      </c>
      <c r="BP52" s="33">
        <f t="shared" si="10"/>
        <v>1.7000000000000002</v>
      </c>
      <c r="BQ52" s="56">
        <f t="shared" si="19"/>
        <v>16.256032829263493</v>
      </c>
      <c r="BR52" s="56">
        <f t="shared" si="3"/>
        <v>67.62432885651691</v>
      </c>
      <c r="BS52" s="36">
        <f t="shared" si="11"/>
        <v>3.190865956355258</v>
      </c>
      <c r="BT52" s="7">
        <f t="shared" si="12"/>
        <v>63.879570468170826</v>
      </c>
      <c r="BU52" s="61">
        <f t="shared" si="17"/>
        <v>3.014168867331242</v>
      </c>
      <c r="BV52" s="61">
        <f t="shared" si="13"/>
        <v>2.5943105560045545</v>
      </c>
      <c r="BW52" s="61">
        <f t="shared" si="14"/>
        <v>1.6338003208712017</v>
      </c>
      <c r="BX52" s="61">
        <f t="shared" si="15"/>
        <v>1.7079395916256574</v>
      </c>
      <c r="BY52" s="61">
        <f t="shared" si="21"/>
        <v>1.092756618851051</v>
      </c>
      <c r="CA52" s="46">
        <v>1.62</v>
      </c>
      <c r="CB52" s="46">
        <v>1.63</v>
      </c>
      <c r="CC52" s="46">
        <v>1.03</v>
      </c>
      <c r="CD52" s="45">
        <v>71</v>
      </c>
      <c r="CF52" s="46">
        <v>2.42</v>
      </c>
      <c r="CG52" s="36">
        <v>66.9362556633051</v>
      </c>
      <c r="CI52" s="34">
        <f t="shared" si="16"/>
        <v>0.8009870820036213</v>
      </c>
    </row>
    <row r="53" spans="1:87" s="44" customFormat="1" ht="12.75">
      <c r="A53" s="33">
        <v>50</v>
      </c>
      <c r="B53" s="44" t="s">
        <v>310</v>
      </c>
      <c r="C53" s="45" t="s">
        <v>69</v>
      </c>
      <c r="D53" s="45">
        <v>90</v>
      </c>
      <c r="E53" s="36">
        <f t="shared" si="5"/>
        <v>0.5745731954744497</v>
      </c>
      <c r="F53" s="56">
        <f t="shared" si="6"/>
        <v>56.907207268112316</v>
      </c>
      <c r="G53" s="56">
        <f t="shared" si="7"/>
        <v>56.907207268112316</v>
      </c>
      <c r="H53" s="36">
        <f t="shared" si="8"/>
        <v>0.5411243797171691</v>
      </c>
      <c r="I53" s="36">
        <f t="shared" si="9"/>
        <v>0.28539513960384977</v>
      </c>
      <c r="J53" s="39">
        <v>0</v>
      </c>
      <c r="K53" s="46">
        <v>0</v>
      </c>
      <c r="L53" s="46">
        <v>0</v>
      </c>
      <c r="M53" s="45">
        <v>0</v>
      </c>
      <c r="N53" s="3">
        <v>7.72</v>
      </c>
      <c r="O53" s="3">
        <v>20.34</v>
      </c>
      <c r="P53" s="3">
        <v>75.09</v>
      </c>
      <c r="Q53" s="3">
        <v>24.91</v>
      </c>
      <c r="R53" s="48">
        <v>36.11</v>
      </c>
      <c r="S53" s="3">
        <v>58.11</v>
      </c>
      <c r="T53" s="39">
        <v>80</v>
      </c>
      <c r="U53" s="3">
        <v>9.03</v>
      </c>
      <c r="V53" s="39">
        <v>4.06</v>
      </c>
      <c r="W53" s="8">
        <v>18.75</v>
      </c>
      <c r="X53" s="8">
        <v>1.96</v>
      </c>
      <c r="Y53" s="8">
        <v>9.4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0.23</v>
      </c>
      <c r="AK53" s="45">
        <v>0.06</v>
      </c>
      <c r="AL53" s="45">
        <v>0.17</v>
      </c>
      <c r="AM53" s="45">
        <v>2.53</v>
      </c>
      <c r="AN53" s="45">
        <v>0.22</v>
      </c>
      <c r="AO53" s="45">
        <v>0.42</v>
      </c>
      <c r="AP53" s="45">
        <v>0.78</v>
      </c>
      <c r="AQ53" s="45">
        <v>175</v>
      </c>
      <c r="AR53" s="45">
        <v>6</v>
      </c>
      <c r="AS53" s="45">
        <v>10</v>
      </c>
      <c r="AT53" s="45">
        <v>37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7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>
        <v>0</v>
      </c>
      <c r="BI53" s="33">
        <v>0</v>
      </c>
      <c r="BJ53" s="33">
        <v>0</v>
      </c>
      <c r="BK53" s="1"/>
      <c r="BL53" s="8"/>
      <c r="BM53" s="8"/>
      <c r="BN53" s="56">
        <f t="shared" si="18"/>
        <v>22.353800000000003</v>
      </c>
      <c r="BO53" s="57">
        <f t="shared" si="20"/>
        <v>7.72</v>
      </c>
      <c r="BP53" s="33">
        <f t="shared" si="10"/>
        <v>0.96</v>
      </c>
      <c r="BQ53" s="56">
        <f t="shared" si="19"/>
        <v>31.67340726811231</v>
      </c>
      <c r="BR53" s="56">
        <f t="shared" si="3"/>
        <v>56.907207268112316</v>
      </c>
      <c r="BS53" s="36">
        <f t="shared" si="11"/>
        <v>2.491702705260717</v>
      </c>
      <c r="BT53" s="7">
        <f t="shared" si="12"/>
        <v>56.907207268112316</v>
      </c>
      <c r="BU53" s="61">
        <f t="shared" si="17"/>
        <v>2.496668201098105</v>
      </c>
      <c r="BV53" s="61">
        <f t="shared" si="13"/>
        <v>2.071634883109086</v>
      </c>
      <c r="BW53" s="61">
        <f t="shared" si="14"/>
        <v>1.2663593228256873</v>
      </c>
      <c r="BX53" s="61">
        <f t="shared" si="15"/>
        <v>1.192638132896641</v>
      </c>
      <c r="BY53" s="61">
        <f t="shared" si="21"/>
        <v>0.629010887686885</v>
      </c>
      <c r="CA53" s="46"/>
      <c r="CB53" s="46"/>
      <c r="CC53" s="46"/>
      <c r="CD53" s="45"/>
      <c r="CF53" s="46"/>
      <c r="CG53" s="36"/>
      <c r="CI53" s="34">
        <f t="shared" si="16"/>
        <v>0.7988853398338076</v>
      </c>
    </row>
    <row r="54" spans="1:87" s="44" customFormat="1" ht="12.75">
      <c r="A54" s="33">
        <v>51</v>
      </c>
      <c r="B54" s="44" t="s">
        <v>311</v>
      </c>
      <c r="C54" s="45" t="s">
        <v>69</v>
      </c>
      <c r="D54" s="45">
        <v>90</v>
      </c>
      <c r="E54" s="36">
        <f t="shared" si="5"/>
        <v>0.6355154257048133</v>
      </c>
      <c r="F54" s="56">
        <f t="shared" si="6"/>
        <v>60.66395514374425</v>
      </c>
      <c r="G54" s="56">
        <f t="shared" si="7"/>
        <v>62.59992991210039</v>
      </c>
      <c r="H54" s="36">
        <f t="shared" si="8"/>
        <v>0.6370415635616713</v>
      </c>
      <c r="I54" s="36">
        <f t="shared" si="9"/>
        <v>0.3728162980375095</v>
      </c>
      <c r="J54" s="39">
        <v>0</v>
      </c>
      <c r="K54" s="46">
        <v>0</v>
      </c>
      <c r="L54" s="46">
        <v>0</v>
      </c>
      <c r="M54" s="45">
        <v>0</v>
      </c>
      <c r="N54" s="3">
        <v>10.65</v>
      </c>
      <c r="O54" s="3">
        <v>18.31</v>
      </c>
      <c r="P54" s="3">
        <v>81.59</v>
      </c>
      <c r="Q54" s="3">
        <v>18.41</v>
      </c>
      <c r="R54" s="48">
        <v>36.07</v>
      </c>
      <c r="S54" s="3">
        <v>58.07</v>
      </c>
      <c r="T54" s="39">
        <v>80</v>
      </c>
      <c r="U54" s="3">
        <v>4.53</v>
      </c>
      <c r="V54" s="39">
        <v>9.419999999999991</v>
      </c>
      <c r="W54" s="8">
        <v>10.27</v>
      </c>
      <c r="X54" s="8">
        <v>2.49</v>
      </c>
      <c r="Y54" s="8">
        <v>9.1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0.23</v>
      </c>
      <c r="AK54" s="45">
        <v>0.06</v>
      </c>
      <c r="AL54" s="45">
        <v>0.17</v>
      </c>
      <c r="AM54" s="45">
        <v>2.53</v>
      </c>
      <c r="AN54" s="45">
        <v>0.22</v>
      </c>
      <c r="AO54" s="45">
        <v>0.42</v>
      </c>
      <c r="AP54" s="45">
        <v>0.78</v>
      </c>
      <c r="AQ54" s="45">
        <v>175</v>
      </c>
      <c r="AR54" s="45">
        <v>6</v>
      </c>
      <c r="AS54" s="45">
        <v>10</v>
      </c>
      <c r="AT54" s="45">
        <v>37</v>
      </c>
      <c r="AU54" s="45">
        <v>0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7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>
        <v>0</v>
      </c>
      <c r="BI54" s="33">
        <v>0</v>
      </c>
      <c r="BJ54" s="33">
        <v>0</v>
      </c>
      <c r="BK54" s="1"/>
      <c r="BL54" s="8"/>
      <c r="BM54" s="8"/>
      <c r="BN54" s="56">
        <f t="shared" si="18"/>
        <v>19.2962</v>
      </c>
      <c r="BO54" s="57">
        <f t="shared" si="20"/>
        <v>10.65</v>
      </c>
      <c r="BP54" s="33">
        <f t="shared" si="10"/>
        <v>1.4900000000000002</v>
      </c>
      <c r="BQ54" s="56">
        <f t="shared" si="19"/>
        <v>36.301229912100396</v>
      </c>
      <c r="BR54" s="56">
        <f t="shared" si="3"/>
        <v>62.59992991210039</v>
      </c>
      <c r="BS54" s="36">
        <f t="shared" si="11"/>
        <v>2.771552056308217</v>
      </c>
      <c r="BT54" s="7">
        <f t="shared" si="12"/>
        <v>60.66395514374425</v>
      </c>
      <c r="BU54" s="61">
        <f t="shared" si="17"/>
        <v>2.6858386240770233</v>
      </c>
      <c r="BV54" s="61">
        <f t="shared" si="13"/>
        <v>2.2626970103177935</v>
      </c>
      <c r="BW54" s="61">
        <f t="shared" si="14"/>
        <v>1.4006759982534087</v>
      </c>
      <c r="BX54" s="61">
        <f t="shared" si="15"/>
        <v>1.4040396060899236</v>
      </c>
      <c r="BY54" s="61">
        <f t="shared" si="21"/>
        <v>0.821687120874671</v>
      </c>
      <c r="CA54" s="46"/>
      <c r="CB54" s="46"/>
      <c r="CC54" s="46"/>
      <c r="CD54" s="45"/>
      <c r="CF54" s="46"/>
      <c r="CG54" s="36"/>
      <c r="CI54" s="34">
        <f t="shared" si="16"/>
        <v>0.8730544443883166</v>
      </c>
    </row>
    <row r="55" spans="1:87" s="44" customFormat="1" ht="12.75">
      <c r="A55" s="33">
        <v>52</v>
      </c>
      <c r="B55" s="44" t="s">
        <v>312</v>
      </c>
      <c r="C55" s="45" t="s">
        <v>69</v>
      </c>
      <c r="D55" s="45">
        <v>90</v>
      </c>
      <c r="E55" s="36">
        <f t="shared" si="5"/>
        <v>0.6084289225712469</v>
      </c>
      <c r="F55" s="56">
        <f t="shared" si="6"/>
        <v>58.02105666660657</v>
      </c>
      <c r="G55" s="56">
        <f t="shared" si="7"/>
        <v>58.02105666660657</v>
      </c>
      <c r="H55" s="36">
        <f t="shared" si="8"/>
        <v>0.5837008467104368</v>
      </c>
      <c r="I55" s="36">
        <f t="shared" si="9"/>
        <v>0.3243841639960589</v>
      </c>
      <c r="J55" s="39">
        <v>0</v>
      </c>
      <c r="K55" s="46">
        <v>0</v>
      </c>
      <c r="L55" s="46">
        <v>0</v>
      </c>
      <c r="M55" s="45">
        <v>0</v>
      </c>
      <c r="N55" s="3">
        <v>13.16</v>
      </c>
      <c r="O55" s="3">
        <v>26.22</v>
      </c>
      <c r="P55" s="3">
        <v>83.5</v>
      </c>
      <c r="Q55" s="3">
        <v>16.5</v>
      </c>
      <c r="R55" s="48">
        <v>34.79</v>
      </c>
      <c r="S55" s="3">
        <v>56.79</v>
      </c>
      <c r="T55" s="39">
        <v>80</v>
      </c>
      <c r="U55" s="3">
        <v>8.36</v>
      </c>
      <c r="V55" s="39">
        <v>5.58</v>
      </c>
      <c r="W55" s="8">
        <v>13.26</v>
      </c>
      <c r="X55" s="8">
        <v>1.81</v>
      </c>
      <c r="Y55" s="8">
        <v>9.4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45">
        <v>0</v>
      </c>
      <c r="AI55" s="45">
        <v>0</v>
      </c>
      <c r="AJ55" s="45">
        <v>0.23</v>
      </c>
      <c r="AK55" s="45">
        <v>0.06</v>
      </c>
      <c r="AL55" s="45">
        <v>0.17</v>
      </c>
      <c r="AM55" s="45">
        <v>2.53</v>
      </c>
      <c r="AN55" s="45">
        <v>0.22</v>
      </c>
      <c r="AO55" s="45">
        <v>0.42</v>
      </c>
      <c r="AP55" s="45">
        <v>0.78</v>
      </c>
      <c r="AQ55" s="45">
        <v>175</v>
      </c>
      <c r="AR55" s="45">
        <v>6</v>
      </c>
      <c r="AS55" s="45">
        <v>10</v>
      </c>
      <c r="AT55" s="45">
        <v>37</v>
      </c>
      <c r="AU55" s="45">
        <v>0</v>
      </c>
      <c r="AV55" s="45">
        <v>0</v>
      </c>
      <c r="AW55" s="45">
        <v>0</v>
      </c>
      <c r="AX55" s="45">
        <v>0</v>
      </c>
      <c r="AY55" s="45">
        <v>0</v>
      </c>
      <c r="AZ55" s="45">
        <v>0</v>
      </c>
      <c r="BA55" s="47">
        <v>0</v>
      </c>
      <c r="BB55" s="33">
        <v>0</v>
      </c>
      <c r="BC55" s="33">
        <v>0</v>
      </c>
      <c r="BD55" s="33">
        <v>0</v>
      </c>
      <c r="BE55" s="33">
        <v>0</v>
      </c>
      <c r="BF55" s="33">
        <v>0</v>
      </c>
      <c r="BG55" s="33">
        <v>0</v>
      </c>
      <c r="BH55" s="33">
        <v>0</v>
      </c>
      <c r="BI55" s="33">
        <v>0</v>
      </c>
      <c r="BJ55" s="33">
        <v>0</v>
      </c>
      <c r="BK55" s="1"/>
      <c r="BL55" s="8"/>
      <c r="BM55" s="8"/>
      <c r="BN55" s="56">
        <f t="shared" si="18"/>
        <v>18.463200000000004</v>
      </c>
      <c r="BO55" s="57">
        <f t="shared" si="20"/>
        <v>13.16</v>
      </c>
      <c r="BP55" s="33">
        <f t="shared" si="10"/>
        <v>0.81</v>
      </c>
      <c r="BQ55" s="56">
        <f t="shared" si="19"/>
        <v>31.575356666606574</v>
      </c>
      <c r="BR55" s="56">
        <f t="shared" si="3"/>
        <v>58.02105666660657</v>
      </c>
      <c r="BS55" s="36">
        <f t="shared" si="11"/>
        <v>2.6147193799974766</v>
      </c>
      <c r="BT55" s="7">
        <f t="shared" si="12"/>
        <v>58.02105666660657</v>
      </c>
      <c r="BU55" s="61">
        <f t="shared" si="17"/>
        <v>2.601759566985942</v>
      </c>
      <c r="BV55" s="61">
        <f t="shared" si="13"/>
        <v>2.1777771626558016</v>
      </c>
      <c r="BW55" s="61">
        <f t="shared" si="14"/>
        <v>1.3409773453470284</v>
      </c>
      <c r="BX55" s="61">
        <f t="shared" si="15"/>
        <v>1.2864766661498028</v>
      </c>
      <c r="BY55" s="61">
        <f t="shared" si="21"/>
        <v>0.7149426974473139</v>
      </c>
      <c r="CA55" s="46"/>
      <c r="CB55" s="46"/>
      <c r="CC55" s="46"/>
      <c r="CD55" s="45"/>
      <c r="CF55" s="46"/>
      <c r="CG55" s="36"/>
      <c r="CI55" s="34">
        <f t="shared" si="16"/>
        <v>0.8089655963207244</v>
      </c>
    </row>
    <row r="56" spans="1:87" s="44" customFormat="1" ht="12.75">
      <c r="A56" s="33">
        <v>53</v>
      </c>
      <c r="B56" s="44" t="s">
        <v>171</v>
      </c>
      <c r="C56" s="45" t="s">
        <v>69</v>
      </c>
      <c r="D56" s="45">
        <v>90</v>
      </c>
      <c r="E56" s="36">
        <f t="shared" si="5"/>
        <v>0.4993789956126006</v>
      </c>
      <c r="F56" s="56">
        <f t="shared" si="6"/>
        <v>51.564399344041156</v>
      </c>
      <c r="G56" s="56">
        <f t="shared" si="7"/>
        <v>51.564399344041156</v>
      </c>
      <c r="H56" s="36">
        <f t="shared" si="8"/>
        <v>0.4291337100889172</v>
      </c>
      <c r="I56" s="36">
        <f t="shared" si="9"/>
        <v>0.1814897530023324</v>
      </c>
      <c r="J56" s="39">
        <v>50</v>
      </c>
      <c r="K56" s="46">
        <v>0</v>
      </c>
      <c r="L56" s="46">
        <v>0</v>
      </c>
      <c r="M56" s="45">
        <v>0</v>
      </c>
      <c r="N56" s="45">
        <v>8.5</v>
      </c>
      <c r="O56" s="45">
        <v>25</v>
      </c>
      <c r="P56" s="45">
        <v>67</v>
      </c>
      <c r="Q56" s="45">
        <v>33</v>
      </c>
      <c r="R56" s="45">
        <v>45</v>
      </c>
      <c r="S56" s="45">
        <v>61</v>
      </c>
      <c r="T56" s="39">
        <v>57.95</v>
      </c>
      <c r="U56" s="39">
        <v>16</v>
      </c>
      <c r="V56" s="39">
        <v>20.6</v>
      </c>
      <c r="W56" s="39">
        <v>6</v>
      </c>
      <c r="X56" s="39">
        <v>2.3</v>
      </c>
      <c r="Y56" s="39">
        <v>7.6</v>
      </c>
      <c r="Z56" s="45">
        <v>0.7</v>
      </c>
      <c r="AA56" s="45">
        <v>4.43</v>
      </c>
      <c r="AB56" s="45">
        <v>4.61</v>
      </c>
      <c r="AC56" s="45">
        <v>3.92</v>
      </c>
      <c r="AD56" s="45">
        <v>7.38</v>
      </c>
      <c r="AE56" s="45">
        <v>4.42</v>
      </c>
      <c r="AF56" s="45">
        <v>5.49</v>
      </c>
      <c r="AG56" s="45">
        <v>1.81</v>
      </c>
      <c r="AH56" s="45">
        <v>4.91</v>
      </c>
      <c r="AI56" s="45">
        <v>0.06</v>
      </c>
      <c r="AJ56" s="45">
        <v>0.56</v>
      </c>
      <c r="AK56" s="45">
        <v>0.2</v>
      </c>
      <c r="AL56" s="45">
        <v>0.31</v>
      </c>
      <c r="AM56" s="45">
        <v>1</v>
      </c>
      <c r="AN56" s="45">
        <v>0.14</v>
      </c>
      <c r="AO56" s="45">
        <v>0.01</v>
      </c>
      <c r="AP56" s="45">
        <v>0</v>
      </c>
      <c r="AQ56" s="45">
        <v>170</v>
      </c>
      <c r="AR56" s="45">
        <v>24</v>
      </c>
      <c r="AS56" s="45">
        <v>7</v>
      </c>
      <c r="AT56" s="45">
        <v>34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7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1"/>
      <c r="BL56" s="8">
        <v>13.3</v>
      </c>
      <c r="BM56" s="8">
        <v>33.3</v>
      </c>
      <c r="BN56" s="56">
        <f t="shared" si="18"/>
        <v>40.09474</v>
      </c>
      <c r="BO56" s="57">
        <f t="shared" si="20"/>
        <v>1.3000712942217028</v>
      </c>
      <c r="BP56" s="33">
        <f t="shared" si="10"/>
        <v>1.2999999999999998</v>
      </c>
      <c r="BQ56" s="56">
        <f t="shared" si="19"/>
        <v>14.244588049819454</v>
      </c>
      <c r="BR56" s="56">
        <f t="shared" si="3"/>
        <v>51.564399344041156</v>
      </c>
      <c r="BS56" s="36">
        <f t="shared" si="11"/>
        <v>2.1772557705688325</v>
      </c>
      <c r="BT56" s="7">
        <f t="shared" si="12"/>
        <v>51.564399344041156</v>
      </c>
      <c r="BU56" s="61">
        <f t="shared" si="17"/>
        <v>2.263258321944385</v>
      </c>
      <c r="BV56" s="61">
        <f t="shared" si="13"/>
        <v>1.835890905163829</v>
      </c>
      <c r="BW56" s="61">
        <f t="shared" si="14"/>
        <v>1.1006313063301718</v>
      </c>
      <c r="BX56" s="61">
        <f t="shared" si="15"/>
        <v>0.9458106970359736</v>
      </c>
      <c r="BY56" s="61">
        <f t="shared" si="21"/>
        <v>0.4000034156171406</v>
      </c>
      <c r="CA56" s="46">
        <v>1.2520000000000002</v>
      </c>
      <c r="CB56" s="46">
        <v>1.18</v>
      </c>
      <c r="CC56" s="46">
        <v>0.61</v>
      </c>
      <c r="CD56" s="45">
        <v>56</v>
      </c>
      <c r="CF56" s="46">
        <v>0</v>
      </c>
      <c r="CG56" s="36">
        <v>0</v>
      </c>
      <c r="CI56" s="34">
        <f t="shared" si="16"/>
        <v>0.614116599295953</v>
      </c>
    </row>
    <row r="57" spans="1:87" s="44" customFormat="1" ht="12.75">
      <c r="A57" s="33">
        <v>54</v>
      </c>
      <c r="B57" s="44" t="s">
        <v>163</v>
      </c>
      <c r="C57" s="45" t="s">
        <v>69</v>
      </c>
      <c r="D57" s="45">
        <v>87</v>
      </c>
      <c r="E57" s="36">
        <f t="shared" si="5"/>
        <v>0.5353425579517169</v>
      </c>
      <c r="F57" s="56">
        <f t="shared" si="6"/>
        <v>53.66903499208044</v>
      </c>
      <c r="G57" s="56">
        <f t="shared" si="7"/>
        <v>53.66903499208044</v>
      </c>
      <c r="H57" s="36">
        <f t="shared" si="8"/>
        <v>0.48041399926468503</v>
      </c>
      <c r="I57" s="36">
        <f t="shared" si="9"/>
        <v>0.22930605273002994</v>
      </c>
      <c r="J57" s="39">
        <v>56</v>
      </c>
      <c r="K57" s="46">
        <v>2.1</v>
      </c>
      <c r="L57" s="46">
        <v>0</v>
      </c>
      <c r="M57" s="45">
        <v>0</v>
      </c>
      <c r="N57" s="45">
        <v>13</v>
      </c>
      <c r="O57" s="45">
        <v>25</v>
      </c>
      <c r="P57" s="45">
        <v>70</v>
      </c>
      <c r="Q57" s="45">
        <v>30</v>
      </c>
      <c r="R57" s="45">
        <v>43</v>
      </c>
      <c r="S57" s="45">
        <v>56.5</v>
      </c>
      <c r="T57" s="39">
        <v>53.675</v>
      </c>
      <c r="U57" s="39">
        <v>13.6</v>
      </c>
      <c r="V57" s="39">
        <v>20.2</v>
      </c>
      <c r="W57" s="39">
        <v>6</v>
      </c>
      <c r="X57" s="39">
        <v>2.6</v>
      </c>
      <c r="Y57" s="39">
        <v>7.7</v>
      </c>
      <c r="Z57" s="45">
        <v>0.7</v>
      </c>
      <c r="AA57" s="45">
        <v>4.43</v>
      </c>
      <c r="AB57" s="45">
        <v>4.61</v>
      </c>
      <c r="AC57" s="45">
        <v>3.92</v>
      </c>
      <c r="AD57" s="45">
        <v>7.38</v>
      </c>
      <c r="AE57" s="45">
        <v>4.42</v>
      </c>
      <c r="AF57" s="45">
        <v>5.49</v>
      </c>
      <c r="AG57" s="45">
        <v>1.81</v>
      </c>
      <c r="AH57" s="45">
        <v>4.91</v>
      </c>
      <c r="AI57" s="45">
        <v>1.63</v>
      </c>
      <c r="AJ57" s="45">
        <v>1</v>
      </c>
      <c r="AK57" s="45">
        <v>0.23</v>
      </c>
      <c r="AL57" s="45">
        <v>0.29</v>
      </c>
      <c r="AM57" s="45">
        <v>1.5</v>
      </c>
      <c r="AN57" s="45">
        <v>0.17</v>
      </c>
      <c r="AO57" s="45">
        <v>0.01</v>
      </c>
      <c r="AP57" s="45">
        <v>0</v>
      </c>
      <c r="AQ57" s="45">
        <v>184</v>
      </c>
      <c r="AR57" s="45">
        <v>27</v>
      </c>
      <c r="AS57" s="45">
        <v>7</v>
      </c>
      <c r="AT57" s="45">
        <v>48</v>
      </c>
      <c r="AU57" s="45">
        <v>0</v>
      </c>
      <c r="AV57" s="45">
        <v>0.09</v>
      </c>
      <c r="AW57" s="45">
        <v>0</v>
      </c>
      <c r="AX57" s="45">
        <v>0</v>
      </c>
      <c r="AY57" s="45">
        <v>0</v>
      </c>
      <c r="AZ57" s="45">
        <v>0</v>
      </c>
      <c r="BA57" s="47">
        <v>0</v>
      </c>
      <c r="BB57" s="33">
        <v>0</v>
      </c>
      <c r="BC57" s="33">
        <v>0</v>
      </c>
      <c r="BD57" s="33">
        <v>0</v>
      </c>
      <c r="BE57" s="33">
        <v>0</v>
      </c>
      <c r="BF57" s="33">
        <v>0</v>
      </c>
      <c r="BG57" s="33">
        <v>0</v>
      </c>
      <c r="BH57" s="33">
        <v>0</v>
      </c>
      <c r="BI57" s="33">
        <v>0</v>
      </c>
      <c r="BJ57" s="33">
        <v>0</v>
      </c>
      <c r="BK57" s="1"/>
      <c r="BL57" s="8">
        <v>10</v>
      </c>
      <c r="BM57" s="8">
        <v>28</v>
      </c>
      <c r="BN57" s="56">
        <f t="shared" si="18"/>
        <v>35.2996</v>
      </c>
      <c r="BO57" s="57">
        <f t="shared" si="20"/>
        <v>5.164831271570247</v>
      </c>
      <c r="BP57" s="33">
        <f t="shared" si="10"/>
        <v>1.6</v>
      </c>
      <c r="BQ57" s="56">
        <f t="shared" si="19"/>
        <v>16.604603720510195</v>
      </c>
      <c r="BR57" s="56">
        <f t="shared" si="3"/>
        <v>53.66903499208044</v>
      </c>
      <c r="BS57" s="36">
        <f t="shared" si="11"/>
        <v>2.319607107469362</v>
      </c>
      <c r="BT57" s="7">
        <f t="shared" si="12"/>
        <v>53.66903499208044</v>
      </c>
      <c r="BU57" s="61">
        <f t="shared" si="17"/>
        <v>2.374892606968134</v>
      </c>
      <c r="BV57" s="61">
        <f t="shared" si="13"/>
        <v>1.9486415330378153</v>
      </c>
      <c r="BW57" s="61">
        <f t="shared" si="14"/>
        <v>1.1798949977255841</v>
      </c>
      <c r="BX57" s="61">
        <f t="shared" si="15"/>
        <v>1.058832454379366</v>
      </c>
      <c r="BY57" s="61">
        <f t="shared" si="21"/>
        <v>0.505390540216986</v>
      </c>
      <c r="CA57" s="46">
        <v>1.35</v>
      </c>
      <c r="CB57" s="46">
        <v>1.31</v>
      </c>
      <c r="CC57" s="46">
        <v>0.74</v>
      </c>
      <c r="CD57" s="45">
        <v>60</v>
      </c>
      <c r="CF57" s="46">
        <v>0</v>
      </c>
      <c r="CG57" s="36">
        <v>0</v>
      </c>
      <c r="CI57" s="34">
        <f t="shared" si="16"/>
        <v>0.6709744098480703</v>
      </c>
    </row>
    <row r="58" spans="1:87" s="44" customFormat="1" ht="12.75">
      <c r="A58" s="33">
        <v>55</v>
      </c>
      <c r="B58" s="44" t="s">
        <v>158</v>
      </c>
      <c r="C58" s="45" t="s">
        <v>69</v>
      </c>
      <c r="D58" s="45">
        <v>87</v>
      </c>
      <c r="E58" s="36">
        <f t="shared" si="5"/>
        <v>0.58534247957221</v>
      </c>
      <c r="F58" s="56">
        <f t="shared" si="6"/>
        <v>58.096281107734725</v>
      </c>
      <c r="G58" s="56">
        <f t="shared" si="7"/>
        <v>58.096281107734725</v>
      </c>
      <c r="H58" s="36">
        <f t="shared" si="8"/>
        <v>0.5592627895609558</v>
      </c>
      <c r="I58" s="36">
        <f t="shared" si="9"/>
        <v>0.30204065058263696</v>
      </c>
      <c r="J58" s="39">
        <v>62</v>
      </c>
      <c r="K58" s="46">
        <v>2.3</v>
      </c>
      <c r="L58" s="46">
        <v>0</v>
      </c>
      <c r="M58" s="45">
        <v>0</v>
      </c>
      <c r="N58" s="45">
        <v>15</v>
      </c>
      <c r="O58" s="45">
        <v>28</v>
      </c>
      <c r="P58" s="45">
        <v>72</v>
      </c>
      <c r="Q58" s="45">
        <v>28</v>
      </c>
      <c r="R58" s="45">
        <v>42</v>
      </c>
      <c r="S58" s="45">
        <v>52</v>
      </c>
      <c r="T58" s="39">
        <v>49.4</v>
      </c>
      <c r="U58" s="39">
        <v>10</v>
      </c>
      <c r="V58" s="39">
        <v>22.2</v>
      </c>
      <c r="W58" s="39">
        <v>6</v>
      </c>
      <c r="X58" s="39">
        <v>2.8</v>
      </c>
      <c r="Y58" s="39">
        <v>8</v>
      </c>
      <c r="Z58" s="45">
        <v>0.7</v>
      </c>
      <c r="AA58" s="45">
        <v>4.43</v>
      </c>
      <c r="AB58" s="45">
        <v>4.61</v>
      </c>
      <c r="AC58" s="45">
        <v>3.92</v>
      </c>
      <c r="AD58" s="45">
        <v>7.38</v>
      </c>
      <c r="AE58" s="45">
        <v>4.42</v>
      </c>
      <c r="AF58" s="45">
        <v>5.49</v>
      </c>
      <c r="AG58" s="45">
        <v>1.81</v>
      </c>
      <c r="AH58" s="45">
        <v>4.91</v>
      </c>
      <c r="AI58" s="45">
        <v>0.91</v>
      </c>
      <c r="AJ58" s="45">
        <v>1.3</v>
      </c>
      <c r="AK58" s="45">
        <v>0.36</v>
      </c>
      <c r="AL58" s="45">
        <v>0.3</v>
      </c>
      <c r="AM58" s="45">
        <v>3.86</v>
      </c>
      <c r="AN58" s="45">
        <v>0.17</v>
      </c>
      <c r="AO58" s="45">
        <v>0.01</v>
      </c>
      <c r="AP58" s="45">
        <v>0</v>
      </c>
      <c r="AQ58" s="45">
        <v>184</v>
      </c>
      <c r="AR58" s="45">
        <v>27</v>
      </c>
      <c r="AS58" s="45">
        <v>7</v>
      </c>
      <c r="AT58" s="45">
        <v>48</v>
      </c>
      <c r="AU58" s="45">
        <v>0</v>
      </c>
      <c r="AV58" s="45">
        <v>0.09</v>
      </c>
      <c r="AW58" s="45">
        <v>0</v>
      </c>
      <c r="AX58" s="45">
        <v>0</v>
      </c>
      <c r="AY58" s="45">
        <v>0</v>
      </c>
      <c r="AZ58" s="45">
        <v>0</v>
      </c>
      <c r="BA58" s="47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>
        <v>0</v>
      </c>
      <c r="BI58" s="33">
        <v>0</v>
      </c>
      <c r="BJ58" s="33">
        <v>0</v>
      </c>
      <c r="BK58" s="1"/>
      <c r="BL58" s="8">
        <v>8</v>
      </c>
      <c r="BM58" s="8">
        <v>24.4</v>
      </c>
      <c r="BN58" s="56">
        <f t="shared" si="18"/>
        <v>34.19024</v>
      </c>
      <c r="BO58" s="57">
        <f t="shared" si="20"/>
        <v>7.909386360645728</v>
      </c>
      <c r="BP58" s="33">
        <f t="shared" si="10"/>
        <v>1.7999999999999998</v>
      </c>
      <c r="BQ58" s="56">
        <f t="shared" si="19"/>
        <v>18.946654747089</v>
      </c>
      <c r="BR58" s="56">
        <f t="shared" si="3"/>
        <v>58.096281107734725</v>
      </c>
      <c r="BS58" s="36">
        <f t="shared" si="11"/>
        <v>2.5438752155738995</v>
      </c>
      <c r="BT58" s="7">
        <f t="shared" si="12"/>
        <v>58.096281107734725</v>
      </c>
      <c r="BU58" s="61">
        <f t="shared" si="17"/>
        <v>2.530097073330917</v>
      </c>
      <c r="BV58" s="61">
        <f t="shared" si="13"/>
        <v>2.105398044064226</v>
      </c>
      <c r="BW58" s="61">
        <f t="shared" si="14"/>
        <v>1.290094824977151</v>
      </c>
      <c r="BX58" s="61">
        <f t="shared" si="15"/>
        <v>1.2326151881923466</v>
      </c>
      <c r="BY58" s="61">
        <f t="shared" si="21"/>
        <v>0.6656975938841319</v>
      </c>
      <c r="CA58" s="46">
        <v>1.4235000000000002</v>
      </c>
      <c r="CB58" s="46">
        <v>1.41</v>
      </c>
      <c r="CC58" s="46">
        <v>0.83</v>
      </c>
      <c r="CD58" s="45">
        <v>63</v>
      </c>
      <c r="CF58" s="46">
        <v>2</v>
      </c>
      <c r="CG58" s="36">
        <v>55.3192195564505</v>
      </c>
      <c r="CI58" s="34">
        <f t="shared" si="16"/>
        <v>0.7405665551551361</v>
      </c>
    </row>
    <row r="59" spans="1:87" s="44" customFormat="1" ht="12.75">
      <c r="A59" s="33">
        <v>56</v>
      </c>
      <c r="B59" s="44" t="s">
        <v>162</v>
      </c>
      <c r="C59" s="45" t="s">
        <v>69</v>
      </c>
      <c r="D59" s="45">
        <v>22</v>
      </c>
      <c r="E59" s="36">
        <f t="shared" si="5"/>
        <v>0.6691350202147729</v>
      </c>
      <c r="F59" s="56">
        <f t="shared" si="6"/>
        <v>61.232482230344544</v>
      </c>
      <c r="G59" s="56">
        <f t="shared" si="7"/>
        <v>63.48825348491334</v>
      </c>
      <c r="H59" s="36">
        <f t="shared" si="8"/>
        <v>0.6773414448372693</v>
      </c>
      <c r="I59" s="36">
        <f t="shared" si="9"/>
        <v>0.4090957126495881</v>
      </c>
      <c r="J59" s="39">
        <v>0</v>
      </c>
      <c r="K59" s="46">
        <v>2.1</v>
      </c>
      <c r="L59" s="46">
        <v>0</v>
      </c>
      <c r="M59" s="45">
        <v>0</v>
      </c>
      <c r="N59" s="45">
        <v>19.5</v>
      </c>
      <c r="O59" s="45">
        <v>44</v>
      </c>
      <c r="P59" s="45">
        <v>78</v>
      </c>
      <c r="Q59" s="45">
        <v>22</v>
      </c>
      <c r="R59" s="45">
        <v>35</v>
      </c>
      <c r="S59" s="45">
        <v>46.5</v>
      </c>
      <c r="T59" s="39">
        <v>19.065</v>
      </c>
      <c r="U59" s="39">
        <v>7.8</v>
      </c>
      <c r="V59" s="39">
        <v>21.4</v>
      </c>
      <c r="W59" s="39">
        <v>6</v>
      </c>
      <c r="X59" s="39">
        <v>3.2</v>
      </c>
      <c r="Y59" s="39">
        <v>9.4</v>
      </c>
      <c r="Z59" s="45">
        <v>0.7</v>
      </c>
      <c r="AA59" s="45">
        <v>4.43</v>
      </c>
      <c r="AB59" s="45">
        <v>4.61</v>
      </c>
      <c r="AC59" s="45">
        <v>3.92</v>
      </c>
      <c r="AD59" s="45">
        <v>7.38</v>
      </c>
      <c r="AE59" s="45">
        <v>4.42</v>
      </c>
      <c r="AF59" s="45">
        <v>5.49</v>
      </c>
      <c r="AG59" s="45">
        <v>1.81</v>
      </c>
      <c r="AH59" s="45">
        <v>4.91</v>
      </c>
      <c r="AI59" s="45">
        <v>3.12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5">
        <v>0</v>
      </c>
      <c r="AV59" s="45">
        <v>0</v>
      </c>
      <c r="AW59" s="45">
        <v>0</v>
      </c>
      <c r="AX59" s="45">
        <v>0</v>
      </c>
      <c r="AY59" s="45">
        <v>0</v>
      </c>
      <c r="AZ59" s="45">
        <v>0</v>
      </c>
      <c r="BA59" s="47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>
        <v>0</v>
      </c>
      <c r="BI59" s="33">
        <v>0</v>
      </c>
      <c r="BJ59" s="33">
        <v>0</v>
      </c>
      <c r="BK59" s="1"/>
      <c r="BL59" s="8">
        <v>2.6</v>
      </c>
      <c r="BM59" s="8">
        <v>12.5</v>
      </c>
      <c r="BN59" s="56">
        <f t="shared" si="18"/>
        <v>26.668249999999997</v>
      </c>
      <c r="BO59" s="57">
        <f t="shared" si="20"/>
        <v>16.616803884841122</v>
      </c>
      <c r="BP59" s="33">
        <f t="shared" si="10"/>
        <v>2.2</v>
      </c>
      <c r="BQ59" s="56">
        <f t="shared" si="19"/>
        <v>22.25319960007222</v>
      </c>
      <c r="BR59" s="56">
        <f t="shared" si="3"/>
        <v>63.48825348491334</v>
      </c>
      <c r="BS59" s="36">
        <f t="shared" si="11"/>
        <v>2.892041900754136</v>
      </c>
      <c r="BT59" s="7">
        <f t="shared" si="12"/>
        <v>61.232482230344544</v>
      </c>
      <c r="BU59" s="61">
        <f t="shared" si="17"/>
        <v>2.789286121084123</v>
      </c>
      <c r="BV59" s="61">
        <f t="shared" si="13"/>
        <v>2.368098982294964</v>
      </c>
      <c r="BW59" s="61">
        <f t="shared" si="14"/>
        <v>1.4747735845533596</v>
      </c>
      <c r="BX59" s="61">
        <f t="shared" si="15"/>
        <v>1.4928605444213416</v>
      </c>
      <c r="BY59" s="61">
        <f t="shared" si="21"/>
        <v>0.9016469506796922</v>
      </c>
      <c r="CA59" s="46">
        <v>1.4725</v>
      </c>
      <c r="CB59" s="46">
        <v>1.47</v>
      </c>
      <c r="CC59" s="46">
        <v>0.88</v>
      </c>
      <c r="CD59" s="45">
        <v>65</v>
      </c>
      <c r="CF59" s="46">
        <v>0</v>
      </c>
      <c r="CG59" s="36">
        <v>0</v>
      </c>
      <c r="CI59" s="34">
        <f t="shared" si="16"/>
        <v>0.8006080004343248</v>
      </c>
    </row>
    <row r="60" spans="1:87" s="44" customFormat="1" ht="12.75">
      <c r="A60" s="33">
        <v>57</v>
      </c>
      <c r="B60" s="44" t="s">
        <v>159</v>
      </c>
      <c r="C60" s="45" t="s">
        <v>69</v>
      </c>
      <c r="D60" s="45">
        <v>21</v>
      </c>
      <c r="E60" s="36">
        <f t="shared" si="5"/>
        <v>0.7174934290813134</v>
      </c>
      <c r="F60" s="56">
        <f t="shared" si="6"/>
        <v>62.645996821057196</v>
      </c>
      <c r="G60" s="56">
        <f t="shared" si="7"/>
        <v>65.69687003290187</v>
      </c>
      <c r="H60" s="36">
        <f t="shared" si="8"/>
        <v>0.7399250370495118</v>
      </c>
      <c r="I60" s="36">
        <f t="shared" si="9"/>
        <v>0.4648923647181886</v>
      </c>
      <c r="J60" s="39">
        <v>0</v>
      </c>
      <c r="K60" s="46">
        <v>0</v>
      </c>
      <c r="L60" s="46">
        <v>0</v>
      </c>
      <c r="M60" s="45">
        <v>0</v>
      </c>
      <c r="N60" s="45">
        <v>26</v>
      </c>
      <c r="O60" s="45">
        <v>43</v>
      </c>
      <c r="P60" s="45">
        <v>80</v>
      </c>
      <c r="Q60" s="45">
        <v>20</v>
      </c>
      <c r="R60" s="45">
        <v>33</v>
      </c>
      <c r="S60" s="45">
        <v>41.5</v>
      </c>
      <c r="T60" s="39">
        <v>17.015</v>
      </c>
      <c r="U60" s="39">
        <v>7</v>
      </c>
      <c r="V60" s="39">
        <v>19.05</v>
      </c>
      <c r="W60" s="39">
        <v>6</v>
      </c>
      <c r="X60" s="39">
        <v>3.2</v>
      </c>
      <c r="Y60" s="39">
        <v>10.25</v>
      </c>
      <c r="Z60" s="45">
        <v>0.7</v>
      </c>
      <c r="AA60" s="45">
        <v>4.43</v>
      </c>
      <c r="AB60" s="45">
        <v>4.61</v>
      </c>
      <c r="AC60" s="45">
        <v>3.92</v>
      </c>
      <c r="AD60" s="45">
        <v>7.38</v>
      </c>
      <c r="AE60" s="45">
        <v>4.42</v>
      </c>
      <c r="AF60" s="45">
        <v>5.49</v>
      </c>
      <c r="AG60" s="45">
        <v>1.81</v>
      </c>
      <c r="AH60" s="45">
        <v>4.91</v>
      </c>
      <c r="AI60" s="45">
        <v>3.12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7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>
        <v>0</v>
      </c>
      <c r="BI60" s="33">
        <v>0</v>
      </c>
      <c r="BJ60" s="33">
        <v>0</v>
      </c>
      <c r="BK60" s="1"/>
      <c r="BL60" s="8">
        <v>2.1</v>
      </c>
      <c r="BM60" s="8">
        <v>12.4</v>
      </c>
      <c r="BN60" s="56">
        <f t="shared" si="18"/>
        <v>23.712079999999997</v>
      </c>
      <c r="BO60" s="57">
        <f t="shared" si="20"/>
        <v>23.598271341291145</v>
      </c>
      <c r="BP60" s="33">
        <f t="shared" si="10"/>
        <v>2.2</v>
      </c>
      <c r="BQ60" s="56">
        <f t="shared" si="19"/>
        <v>20.436518691610736</v>
      </c>
      <c r="BR60" s="56">
        <f t="shared" si="3"/>
        <v>65.69687003290187</v>
      </c>
      <c r="BS60" s="36">
        <f t="shared" si="11"/>
        <v>3.082544340159955</v>
      </c>
      <c r="BT60" s="7">
        <f t="shared" si="12"/>
        <v>62.645996821057196</v>
      </c>
      <c r="BU60" s="61">
        <f t="shared" si="17"/>
        <v>2.9393951772392928</v>
      </c>
      <c r="BV60" s="61">
        <f t="shared" si="13"/>
        <v>2.5197091290116855</v>
      </c>
      <c r="BW60" s="61">
        <f t="shared" si="14"/>
        <v>1.581355517695215</v>
      </c>
      <c r="BX60" s="61">
        <f t="shared" si="15"/>
        <v>1.6307947816571242</v>
      </c>
      <c r="BY60" s="61">
        <f t="shared" si="21"/>
        <v>1.0246227718388878</v>
      </c>
      <c r="CA60" s="46">
        <v>1.5215</v>
      </c>
      <c r="CB60" s="46">
        <v>1.54</v>
      </c>
      <c r="CC60" s="46">
        <v>0.94</v>
      </c>
      <c r="CD60" s="45">
        <v>67</v>
      </c>
      <c r="CF60" s="46">
        <v>0</v>
      </c>
      <c r="CG60" s="36">
        <v>0</v>
      </c>
      <c r="CI60" s="34">
        <f t="shared" si="16"/>
        <v>0.8146339677961768</v>
      </c>
    </row>
    <row r="61" spans="1:87" s="44" customFormat="1" ht="12.75">
      <c r="A61" s="33">
        <v>58</v>
      </c>
      <c r="B61" s="44" t="s">
        <v>172</v>
      </c>
      <c r="C61" s="45" t="s">
        <v>69</v>
      </c>
      <c r="D61" s="45">
        <v>40</v>
      </c>
      <c r="E61" s="36">
        <f t="shared" si="5"/>
        <v>0.5061542645846836</v>
      </c>
      <c r="F61" s="56">
        <f t="shared" si="6"/>
        <v>52.50479282326178</v>
      </c>
      <c r="G61" s="56">
        <f t="shared" si="7"/>
        <v>52.50479282326178</v>
      </c>
      <c r="H61" s="36">
        <f t="shared" si="8"/>
        <v>0.44200157228378434</v>
      </c>
      <c r="I61" s="36">
        <f t="shared" si="9"/>
        <v>0.19352547237192932</v>
      </c>
      <c r="J61" s="39">
        <v>0</v>
      </c>
      <c r="K61" s="46">
        <v>0</v>
      </c>
      <c r="L61" s="46">
        <v>0</v>
      </c>
      <c r="M61" s="45">
        <v>0</v>
      </c>
      <c r="N61" s="45">
        <v>8.5</v>
      </c>
      <c r="O61" s="45">
        <v>45</v>
      </c>
      <c r="P61" s="45">
        <v>72</v>
      </c>
      <c r="Q61" s="45">
        <v>28</v>
      </c>
      <c r="R61" s="45">
        <v>45</v>
      </c>
      <c r="S61" s="45">
        <v>61</v>
      </c>
      <c r="T61" s="39">
        <v>48.8</v>
      </c>
      <c r="U61" s="39">
        <v>13.6</v>
      </c>
      <c r="V61" s="39">
        <v>20.2</v>
      </c>
      <c r="W61" s="39">
        <v>6</v>
      </c>
      <c r="X61" s="39">
        <v>2.6</v>
      </c>
      <c r="Y61" s="39">
        <v>7.7</v>
      </c>
      <c r="Z61" s="45">
        <v>0.7</v>
      </c>
      <c r="AA61" s="45">
        <v>4.43</v>
      </c>
      <c r="AB61" s="45">
        <v>4.61</v>
      </c>
      <c r="AC61" s="45">
        <v>3.92</v>
      </c>
      <c r="AD61" s="45">
        <v>7.38</v>
      </c>
      <c r="AE61" s="45">
        <v>4.42</v>
      </c>
      <c r="AF61" s="45">
        <v>5.49</v>
      </c>
      <c r="AG61" s="45">
        <v>1.81</v>
      </c>
      <c r="AH61" s="45">
        <v>4.91</v>
      </c>
      <c r="AI61" s="45">
        <v>3.17</v>
      </c>
      <c r="AJ61" s="45">
        <v>1</v>
      </c>
      <c r="AK61" s="45">
        <v>0.23</v>
      </c>
      <c r="AL61" s="45">
        <v>0.29</v>
      </c>
      <c r="AM61" s="45">
        <v>1.5</v>
      </c>
      <c r="AN61" s="45">
        <v>0.17</v>
      </c>
      <c r="AO61" s="45">
        <v>0.01</v>
      </c>
      <c r="AP61" s="45">
        <v>0</v>
      </c>
      <c r="AQ61" s="45">
        <v>184</v>
      </c>
      <c r="AR61" s="45">
        <v>27</v>
      </c>
      <c r="AS61" s="45">
        <v>7</v>
      </c>
      <c r="AT61" s="45">
        <v>48</v>
      </c>
      <c r="AU61" s="45">
        <v>0</v>
      </c>
      <c r="AV61" s="45">
        <v>0.09</v>
      </c>
      <c r="AW61" s="45">
        <v>0</v>
      </c>
      <c r="AX61" s="45">
        <v>0</v>
      </c>
      <c r="AY61" s="45">
        <v>0</v>
      </c>
      <c r="AZ61" s="45">
        <v>0</v>
      </c>
      <c r="BA61" s="47">
        <v>0</v>
      </c>
      <c r="BB61" s="33">
        <v>0</v>
      </c>
      <c r="BC61" s="33">
        <v>0</v>
      </c>
      <c r="BD61" s="33">
        <v>0</v>
      </c>
      <c r="BE61" s="33">
        <v>0</v>
      </c>
      <c r="BF61" s="33">
        <v>0</v>
      </c>
      <c r="BG61" s="33">
        <v>0</v>
      </c>
      <c r="BH61" s="33">
        <v>0</v>
      </c>
      <c r="BI61" s="33">
        <v>0</v>
      </c>
      <c r="BJ61" s="33">
        <v>0</v>
      </c>
      <c r="BK61" s="1"/>
      <c r="BL61" s="8">
        <v>15</v>
      </c>
      <c r="BM61" s="8">
        <v>30</v>
      </c>
      <c r="BN61" s="56">
        <f t="shared" si="18"/>
        <v>37.72999999999999</v>
      </c>
      <c r="BO61" s="57">
        <f t="shared" si="20"/>
        <v>1.0226723014076435</v>
      </c>
      <c r="BP61" s="33">
        <f t="shared" si="10"/>
        <v>1.6</v>
      </c>
      <c r="BQ61" s="56">
        <f t="shared" si="19"/>
        <v>17.152120521854144</v>
      </c>
      <c r="BR61" s="56">
        <f t="shared" si="3"/>
        <v>52.50479282326178</v>
      </c>
      <c r="BS61" s="36">
        <f t="shared" si="11"/>
        <v>2.212718710796702</v>
      </c>
      <c r="BT61" s="7">
        <f t="shared" si="12"/>
        <v>52.50479282326178</v>
      </c>
      <c r="BU61" s="61">
        <f t="shared" si="17"/>
        <v>2.2842893950180168</v>
      </c>
      <c r="BV61" s="61">
        <f t="shared" si="13"/>
        <v>1.8571322889681972</v>
      </c>
      <c r="BW61" s="61">
        <f t="shared" si="14"/>
        <v>1.1155639991446427</v>
      </c>
      <c r="BX61" s="61">
        <f t="shared" si="15"/>
        <v>0.9741714653134608</v>
      </c>
      <c r="BY61" s="61">
        <f t="shared" si="21"/>
        <v>0.42653014110773224</v>
      </c>
      <c r="CA61" s="46">
        <v>1.25</v>
      </c>
      <c r="CB61" s="46">
        <v>1.18</v>
      </c>
      <c r="CC61" s="46">
        <v>0.61</v>
      </c>
      <c r="CD61" s="45">
        <v>56</v>
      </c>
      <c r="CF61" s="46">
        <v>0</v>
      </c>
      <c r="CG61" s="36">
        <v>0</v>
      </c>
      <c r="CI61" s="34">
        <f t="shared" si="16"/>
        <v>0.6647335783379507</v>
      </c>
    </row>
    <row r="62" spans="1:87" s="44" customFormat="1" ht="12.75">
      <c r="A62" s="33">
        <v>59</v>
      </c>
      <c r="B62" s="44" t="s">
        <v>161</v>
      </c>
      <c r="C62" s="45" t="s">
        <v>69</v>
      </c>
      <c r="D62" s="45">
        <v>40</v>
      </c>
      <c r="E62" s="36">
        <f t="shared" si="5"/>
        <v>0.5205959304332769</v>
      </c>
      <c r="F62" s="56">
        <f t="shared" si="6"/>
        <v>52.41212071257651</v>
      </c>
      <c r="G62" s="56">
        <f t="shared" si="7"/>
        <v>52.41212071257651</v>
      </c>
      <c r="H62" s="36">
        <f t="shared" si="8"/>
        <v>0.457128369344391</v>
      </c>
      <c r="I62" s="36">
        <f t="shared" si="9"/>
        <v>0.20764242706463168</v>
      </c>
      <c r="J62" s="39">
        <v>0</v>
      </c>
      <c r="K62" s="46">
        <v>0</v>
      </c>
      <c r="L62" s="46">
        <v>0</v>
      </c>
      <c r="M62" s="45">
        <v>0</v>
      </c>
      <c r="N62" s="45">
        <v>13</v>
      </c>
      <c r="O62" s="45">
        <v>45</v>
      </c>
      <c r="P62" s="45">
        <v>75</v>
      </c>
      <c r="Q62" s="45">
        <v>25</v>
      </c>
      <c r="R62" s="45">
        <v>43</v>
      </c>
      <c r="S62" s="45">
        <v>56.5</v>
      </c>
      <c r="T62" s="39">
        <v>45.2</v>
      </c>
      <c r="U62" s="39">
        <v>13.6</v>
      </c>
      <c r="V62" s="39">
        <v>20.2</v>
      </c>
      <c r="W62" s="39">
        <v>6</v>
      </c>
      <c r="X62" s="39">
        <v>2.6</v>
      </c>
      <c r="Y62" s="39">
        <v>7.7</v>
      </c>
      <c r="Z62" s="45">
        <v>0.7</v>
      </c>
      <c r="AA62" s="45">
        <v>4.43</v>
      </c>
      <c r="AB62" s="45">
        <v>4.61</v>
      </c>
      <c r="AC62" s="45">
        <v>3.92</v>
      </c>
      <c r="AD62" s="45">
        <v>7.38</v>
      </c>
      <c r="AE62" s="45">
        <v>4.42</v>
      </c>
      <c r="AF62" s="45">
        <v>5.49</v>
      </c>
      <c r="AG62" s="45">
        <v>1.81</v>
      </c>
      <c r="AH62" s="45">
        <v>4.91</v>
      </c>
      <c r="AI62" s="45">
        <v>2.65</v>
      </c>
      <c r="AJ62" s="45">
        <v>1</v>
      </c>
      <c r="AK62" s="45">
        <v>0.23</v>
      </c>
      <c r="AL62" s="45">
        <v>0.29</v>
      </c>
      <c r="AM62" s="45">
        <v>1.5</v>
      </c>
      <c r="AN62" s="45">
        <v>0.17</v>
      </c>
      <c r="AO62" s="45">
        <v>0.01</v>
      </c>
      <c r="AP62" s="45">
        <v>0</v>
      </c>
      <c r="AQ62" s="45">
        <v>184</v>
      </c>
      <c r="AR62" s="45">
        <v>27</v>
      </c>
      <c r="AS62" s="45">
        <v>7</v>
      </c>
      <c r="AT62" s="45">
        <v>48</v>
      </c>
      <c r="AU62" s="45">
        <v>0</v>
      </c>
      <c r="AV62" s="45">
        <v>0.09</v>
      </c>
      <c r="AW62" s="45">
        <v>0</v>
      </c>
      <c r="AX62" s="45">
        <v>0</v>
      </c>
      <c r="AY62" s="45">
        <v>0</v>
      </c>
      <c r="AZ62" s="45">
        <v>0</v>
      </c>
      <c r="BA62" s="47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1"/>
      <c r="BL62" s="8">
        <v>12</v>
      </c>
      <c r="BM62" s="8">
        <v>26</v>
      </c>
      <c r="BN62" s="56">
        <f t="shared" si="18"/>
        <v>34.19219999999999</v>
      </c>
      <c r="BO62" s="57">
        <f t="shared" si="20"/>
        <v>4.294164679400208</v>
      </c>
      <c r="BP62" s="33">
        <f t="shared" si="10"/>
        <v>1.6</v>
      </c>
      <c r="BQ62" s="56">
        <f t="shared" si="19"/>
        <v>17.3257560331763</v>
      </c>
      <c r="BR62" s="56">
        <f t="shared" si="3"/>
        <v>52.41212071257651</v>
      </c>
      <c r="BS62" s="36">
        <f t="shared" si="11"/>
        <v>2.2546273754398163</v>
      </c>
      <c r="BT62" s="7">
        <f t="shared" si="12"/>
        <v>52.41212071257651</v>
      </c>
      <c r="BU62" s="61">
        <f t="shared" si="17"/>
        <v>2.3291176861188148</v>
      </c>
      <c r="BV62" s="61">
        <f t="shared" si="13"/>
        <v>1.9024088629800031</v>
      </c>
      <c r="BW62" s="61">
        <f t="shared" si="14"/>
        <v>1.1473934306749423</v>
      </c>
      <c r="BX62" s="61">
        <f t="shared" si="15"/>
        <v>1.007510926035038</v>
      </c>
      <c r="BY62" s="61">
        <f t="shared" si="21"/>
        <v>0.4576439092504483</v>
      </c>
      <c r="CA62" s="46">
        <v>1.35</v>
      </c>
      <c r="CB62" s="46">
        <v>1.31</v>
      </c>
      <c r="CC62" s="46">
        <v>0.74</v>
      </c>
      <c r="CD62" s="45">
        <v>60</v>
      </c>
      <c r="CF62" s="46">
        <v>0</v>
      </c>
      <c r="CG62" s="36">
        <v>0</v>
      </c>
      <c r="CI62" s="34">
        <f t="shared" si="16"/>
        <v>0.6769327798228643</v>
      </c>
    </row>
    <row r="63" spans="1:87" s="44" customFormat="1" ht="12.75">
      <c r="A63" s="33">
        <v>60</v>
      </c>
      <c r="B63" s="44" t="s">
        <v>160</v>
      </c>
      <c r="C63" s="45" t="s">
        <v>69</v>
      </c>
      <c r="D63" s="45">
        <v>40</v>
      </c>
      <c r="E63" s="36">
        <f t="shared" si="5"/>
        <v>0.5501889543662086</v>
      </c>
      <c r="F63" s="56">
        <f t="shared" si="6"/>
        <v>54.567955617915146</v>
      </c>
      <c r="G63" s="56">
        <f t="shared" si="7"/>
        <v>54.567955617915146</v>
      </c>
      <c r="H63" s="36">
        <f t="shared" si="8"/>
        <v>0.5016323680796233</v>
      </c>
      <c r="I63" s="36">
        <f t="shared" si="9"/>
        <v>0.2489743083693353</v>
      </c>
      <c r="J63" s="39">
        <v>0</v>
      </c>
      <c r="K63" s="46">
        <v>0</v>
      </c>
      <c r="L63" s="46">
        <v>0</v>
      </c>
      <c r="M63" s="45">
        <v>0</v>
      </c>
      <c r="N63" s="45">
        <v>15</v>
      </c>
      <c r="O63" s="45">
        <v>50</v>
      </c>
      <c r="P63" s="45">
        <v>77</v>
      </c>
      <c r="Q63" s="45">
        <v>23</v>
      </c>
      <c r="R63" s="45">
        <v>42</v>
      </c>
      <c r="S63" s="45">
        <v>52</v>
      </c>
      <c r="T63" s="39">
        <v>41.6</v>
      </c>
      <c r="U63" s="39">
        <v>12.8</v>
      </c>
      <c r="V63" s="39">
        <v>22.2</v>
      </c>
      <c r="W63" s="39">
        <v>6</v>
      </c>
      <c r="X63" s="39">
        <v>2.8</v>
      </c>
      <c r="Y63" s="39">
        <v>8</v>
      </c>
      <c r="Z63" s="45">
        <v>0.7</v>
      </c>
      <c r="AA63" s="45">
        <v>4.43</v>
      </c>
      <c r="AB63" s="45">
        <v>4.61</v>
      </c>
      <c r="AC63" s="45">
        <v>3.92</v>
      </c>
      <c r="AD63" s="45">
        <v>7.38</v>
      </c>
      <c r="AE63" s="45">
        <v>4.42</v>
      </c>
      <c r="AF63" s="45">
        <v>5.49</v>
      </c>
      <c r="AG63" s="45">
        <v>1.81</v>
      </c>
      <c r="AH63" s="45">
        <v>4.91</v>
      </c>
      <c r="AI63" s="45">
        <v>2.65</v>
      </c>
      <c r="AJ63" s="45">
        <v>1.3</v>
      </c>
      <c r="AK63" s="45">
        <v>0.36</v>
      </c>
      <c r="AL63" s="45">
        <v>0.3</v>
      </c>
      <c r="AM63" s="45">
        <v>3.86</v>
      </c>
      <c r="AN63" s="45">
        <v>0.17</v>
      </c>
      <c r="AO63" s="45">
        <v>0.01</v>
      </c>
      <c r="AP63" s="45">
        <v>0</v>
      </c>
      <c r="AQ63" s="45">
        <v>184</v>
      </c>
      <c r="AR63" s="45">
        <v>27</v>
      </c>
      <c r="AS63" s="45">
        <v>7</v>
      </c>
      <c r="AT63" s="45">
        <v>48</v>
      </c>
      <c r="AU63" s="45">
        <v>0</v>
      </c>
      <c r="AV63" s="45">
        <v>0.09</v>
      </c>
      <c r="AW63" s="45">
        <v>0</v>
      </c>
      <c r="AX63" s="45">
        <v>0</v>
      </c>
      <c r="AY63" s="45">
        <v>0</v>
      </c>
      <c r="AZ63" s="45">
        <v>0</v>
      </c>
      <c r="BA63" s="47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1"/>
      <c r="BL63" s="8">
        <v>10</v>
      </c>
      <c r="BM63" s="8">
        <v>22</v>
      </c>
      <c r="BN63" s="56">
        <f t="shared" si="18"/>
        <v>32.9672</v>
      </c>
      <c r="BO63" s="57">
        <f t="shared" si="20"/>
        <v>6.739934461758324</v>
      </c>
      <c r="BP63" s="33">
        <f t="shared" si="10"/>
        <v>1.7999999999999998</v>
      </c>
      <c r="BQ63" s="56">
        <f t="shared" si="19"/>
        <v>17.810821156156823</v>
      </c>
      <c r="BR63" s="56">
        <f t="shared" si="3"/>
        <v>54.567955617915146</v>
      </c>
      <c r="BS63" s="36">
        <f t="shared" si="11"/>
        <v>2.3793132184170527</v>
      </c>
      <c r="BT63" s="7">
        <f t="shared" si="12"/>
        <v>54.567955617915146</v>
      </c>
      <c r="BU63" s="61">
        <f t="shared" si="17"/>
        <v>2.420977219868349</v>
      </c>
      <c r="BV63" s="61">
        <f t="shared" si="13"/>
        <v>1.9951869920670326</v>
      </c>
      <c r="BW63" s="61">
        <f t="shared" si="14"/>
        <v>1.212616455423124</v>
      </c>
      <c r="BX63" s="61">
        <f t="shared" si="15"/>
        <v>1.1055977392474898</v>
      </c>
      <c r="BY63" s="61">
        <f t="shared" si="21"/>
        <v>0.548739375646015</v>
      </c>
      <c r="CA63" s="46">
        <v>1.42</v>
      </c>
      <c r="CB63" s="46">
        <v>1.41</v>
      </c>
      <c r="CC63" s="46">
        <v>0.83</v>
      </c>
      <c r="CD63" s="45">
        <v>63</v>
      </c>
      <c r="CF63" s="46">
        <v>0</v>
      </c>
      <c r="CG63" s="36">
        <v>0</v>
      </c>
      <c r="CI63" s="34">
        <f t="shared" si="16"/>
        <v>0.7004412913385567</v>
      </c>
    </row>
    <row r="64" spans="1:87" s="44" customFormat="1" ht="12.75">
      <c r="A64" s="33">
        <v>61</v>
      </c>
      <c r="B64" s="1" t="s">
        <v>307</v>
      </c>
      <c r="C64" s="45" t="s">
        <v>69</v>
      </c>
      <c r="D64" s="2">
        <v>90</v>
      </c>
      <c r="E64" s="36">
        <f t="shared" si="5"/>
        <v>0.5928074385126904</v>
      </c>
      <c r="F64" s="56">
        <f t="shared" si="6"/>
        <v>58.68680690183899</v>
      </c>
      <c r="G64" s="56">
        <f t="shared" si="7"/>
        <v>58.68680690183899</v>
      </c>
      <c r="H64" s="36">
        <f t="shared" si="8"/>
        <v>0.5705150129085589</v>
      </c>
      <c r="I64" s="36">
        <f t="shared" si="9"/>
        <v>0.31234038152669696</v>
      </c>
      <c r="J64" s="39">
        <v>0</v>
      </c>
      <c r="K64" s="46">
        <v>0</v>
      </c>
      <c r="L64" s="46">
        <v>0</v>
      </c>
      <c r="M64" s="45">
        <v>0</v>
      </c>
      <c r="N64" s="3">
        <v>8.44</v>
      </c>
      <c r="O64" s="48">
        <v>23.6</v>
      </c>
      <c r="P64" s="3">
        <v>76.38</v>
      </c>
      <c r="Q64" s="3">
        <v>23.62</v>
      </c>
      <c r="R64" s="48">
        <v>37.79</v>
      </c>
      <c r="S64" s="3">
        <v>59.79</v>
      </c>
      <c r="T64" s="39">
        <v>80</v>
      </c>
      <c r="U64" s="3">
        <v>7.11</v>
      </c>
      <c r="V64" s="39">
        <v>20.49</v>
      </c>
      <c r="W64" s="8">
        <v>9.73</v>
      </c>
      <c r="X64" s="8">
        <v>2.18</v>
      </c>
      <c r="Y64" s="8">
        <v>9.1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0.23</v>
      </c>
      <c r="AK64" s="45">
        <v>0.06</v>
      </c>
      <c r="AL64" s="45">
        <v>0.17</v>
      </c>
      <c r="AM64" s="45">
        <v>2.53</v>
      </c>
      <c r="AN64" s="45">
        <v>0.22</v>
      </c>
      <c r="AO64" s="45">
        <v>0.42</v>
      </c>
      <c r="AP64" s="45">
        <v>0.78</v>
      </c>
      <c r="AQ64" s="45">
        <v>175</v>
      </c>
      <c r="AR64" s="45">
        <v>6</v>
      </c>
      <c r="AS64" s="45">
        <v>10</v>
      </c>
      <c r="AT64" s="45">
        <v>37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7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1"/>
      <c r="BL64" s="8"/>
      <c r="BM64" s="8"/>
      <c r="BN64" s="56">
        <f t="shared" si="18"/>
        <v>20.0802</v>
      </c>
      <c r="BO64" s="57">
        <f t="shared" si="20"/>
        <v>8.44</v>
      </c>
      <c r="BP64" s="33">
        <f t="shared" si="10"/>
        <v>1.1800000000000002</v>
      </c>
      <c r="BQ64" s="56">
        <f t="shared" si="19"/>
        <v>34.51160690183899</v>
      </c>
      <c r="BR64" s="56">
        <f t="shared" si="3"/>
        <v>58.68680690183899</v>
      </c>
      <c r="BS64" s="36">
        <f t="shared" si="11"/>
        <v>2.5764158898772376</v>
      </c>
      <c r="BT64" s="7">
        <f t="shared" si="12"/>
        <v>58.68680690183899</v>
      </c>
      <c r="BU64" s="61">
        <f t="shared" si="17"/>
        <v>2.553269009030562</v>
      </c>
      <c r="BV64" s="61">
        <f t="shared" si="13"/>
        <v>2.128801699120867</v>
      </c>
      <c r="BW64" s="61">
        <f t="shared" si="14"/>
        <v>1.3065475944819696</v>
      </c>
      <c r="BX64" s="61">
        <f t="shared" si="15"/>
        <v>1.2574150884504638</v>
      </c>
      <c r="BY64" s="61">
        <f t="shared" si="21"/>
        <v>0.6883982008848402</v>
      </c>
      <c r="CA64" s="46"/>
      <c r="CB64" s="46"/>
      <c r="CC64" s="46"/>
      <c r="CD64" s="45"/>
      <c r="CF64" s="46"/>
      <c r="CG64" s="36"/>
      <c r="CI64" s="34">
        <f t="shared" si="16"/>
        <v>0.828526495569723</v>
      </c>
    </row>
    <row r="65" spans="1:87" s="44" customFormat="1" ht="12.75">
      <c r="A65" s="33">
        <v>62</v>
      </c>
      <c r="B65" s="1" t="s">
        <v>308</v>
      </c>
      <c r="C65" s="45" t="s">
        <v>69</v>
      </c>
      <c r="D65" s="2">
        <v>90</v>
      </c>
      <c r="E65" s="36">
        <f t="shared" si="5"/>
        <v>0.605875986302239</v>
      </c>
      <c r="F65" s="56">
        <f t="shared" si="6"/>
        <v>59.73382789840227</v>
      </c>
      <c r="G65" s="56">
        <f t="shared" si="7"/>
        <v>59.73382789840227</v>
      </c>
      <c r="H65" s="36">
        <f t="shared" si="8"/>
        <v>0.5902116906640239</v>
      </c>
      <c r="I65" s="36">
        <f t="shared" si="9"/>
        <v>0.330320737695871</v>
      </c>
      <c r="J65" s="39">
        <v>0</v>
      </c>
      <c r="K65" s="46">
        <v>0</v>
      </c>
      <c r="L65" s="46">
        <v>0</v>
      </c>
      <c r="M65" s="45">
        <v>0</v>
      </c>
      <c r="N65" s="3">
        <v>9.39</v>
      </c>
      <c r="O65" s="48">
        <v>27.1</v>
      </c>
      <c r="P65" s="3">
        <v>76.17</v>
      </c>
      <c r="Q65" s="3">
        <v>23.8</v>
      </c>
      <c r="R65" s="48">
        <v>36.09</v>
      </c>
      <c r="S65" s="3">
        <v>58.09</v>
      </c>
      <c r="T65" s="39">
        <v>80</v>
      </c>
      <c r="U65" s="3">
        <v>6.94</v>
      </c>
      <c r="V65" s="39">
        <v>21.46</v>
      </c>
      <c r="W65" s="8">
        <v>14.03</v>
      </c>
      <c r="X65" s="8">
        <v>2.16</v>
      </c>
      <c r="Y65" s="8">
        <v>8.9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0.23</v>
      </c>
      <c r="AK65" s="45">
        <v>0.06</v>
      </c>
      <c r="AL65" s="45">
        <v>0.17</v>
      </c>
      <c r="AM65" s="45">
        <v>2.53</v>
      </c>
      <c r="AN65" s="45">
        <v>0.22</v>
      </c>
      <c r="AO65" s="45">
        <v>0.42</v>
      </c>
      <c r="AP65" s="45">
        <v>0.78</v>
      </c>
      <c r="AQ65" s="45">
        <v>175</v>
      </c>
      <c r="AR65" s="45">
        <v>6</v>
      </c>
      <c r="AS65" s="45">
        <v>10</v>
      </c>
      <c r="AT65" s="45">
        <v>37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7">
        <v>0</v>
      </c>
      <c r="BB65" s="33">
        <v>0</v>
      </c>
      <c r="BC65" s="33">
        <v>0</v>
      </c>
      <c r="BD65" s="33">
        <v>0</v>
      </c>
      <c r="BE65" s="33">
        <v>0</v>
      </c>
      <c r="BF65" s="33">
        <v>0</v>
      </c>
      <c r="BG65" s="33">
        <v>0</v>
      </c>
      <c r="BH65" s="33">
        <v>0</v>
      </c>
      <c r="BI65" s="33">
        <v>0</v>
      </c>
      <c r="BJ65" s="33">
        <v>0</v>
      </c>
      <c r="BK65" s="1"/>
      <c r="BL65" s="8"/>
      <c r="BM65" s="8"/>
      <c r="BN65" s="56">
        <f t="shared" si="18"/>
        <v>21.030799999999992</v>
      </c>
      <c r="BO65" s="57">
        <f t="shared" si="20"/>
        <v>9.39</v>
      </c>
      <c r="BP65" s="33">
        <f t="shared" si="10"/>
        <v>1.1600000000000001</v>
      </c>
      <c r="BQ65" s="56">
        <f t="shared" si="19"/>
        <v>33.703027898402276</v>
      </c>
      <c r="BR65" s="56">
        <f t="shared" si="3"/>
        <v>59.73382789840227</v>
      </c>
      <c r="BS65" s="36">
        <f t="shared" si="11"/>
        <v>2.6337007717328955</v>
      </c>
      <c r="BT65" s="7">
        <f t="shared" si="12"/>
        <v>59.73382789840227</v>
      </c>
      <c r="BU65" s="61">
        <f t="shared" si="17"/>
        <v>2.5938350123376974</v>
      </c>
      <c r="BV65" s="61">
        <f t="shared" si="13"/>
        <v>2.169773362461074</v>
      </c>
      <c r="BW65" s="61">
        <f t="shared" si="14"/>
        <v>1.335350673810135</v>
      </c>
      <c r="BX65" s="61">
        <f t="shared" si="15"/>
        <v>1.3008265662235088</v>
      </c>
      <c r="BY65" s="61">
        <f t="shared" si="21"/>
        <v>0.7280269058816997</v>
      </c>
      <c r="CA65" s="46"/>
      <c r="CB65" s="46"/>
      <c r="CC65" s="46"/>
      <c r="CD65" s="45"/>
      <c r="CF65" s="46"/>
      <c r="CG65" s="36"/>
      <c r="CI65" s="34">
        <f t="shared" si="16"/>
        <v>0.8312721522518534</v>
      </c>
    </row>
    <row r="66" spans="1:87" s="44" customFormat="1" ht="12.75">
      <c r="A66" s="33">
        <v>63</v>
      </c>
      <c r="B66" s="1" t="s">
        <v>309</v>
      </c>
      <c r="C66" s="45" t="s">
        <v>69</v>
      </c>
      <c r="D66" s="2">
        <v>90</v>
      </c>
      <c r="E66" s="36">
        <f t="shared" si="5"/>
        <v>0.6490754422349518</v>
      </c>
      <c r="F66" s="56">
        <f t="shared" si="6"/>
        <v>60.57536367158478</v>
      </c>
      <c r="G66" s="56">
        <f t="shared" si="7"/>
        <v>62.46150573685122</v>
      </c>
      <c r="H66" s="36">
        <f t="shared" si="8"/>
        <v>0.6495875480935963</v>
      </c>
      <c r="I66" s="36">
        <f t="shared" si="9"/>
        <v>0.38413970239663436</v>
      </c>
      <c r="J66" s="39">
        <v>0</v>
      </c>
      <c r="K66" s="46">
        <v>0</v>
      </c>
      <c r="L66" s="46">
        <v>0</v>
      </c>
      <c r="M66" s="45">
        <v>0</v>
      </c>
      <c r="N66" s="3">
        <v>13.78</v>
      </c>
      <c r="O66" s="48">
        <v>20.97</v>
      </c>
      <c r="P66" s="3">
        <v>84.76</v>
      </c>
      <c r="Q66" s="3">
        <v>15.24</v>
      </c>
      <c r="R66" s="48">
        <v>33.87</v>
      </c>
      <c r="S66" s="3">
        <v>55.87</v>
      </c>
      <c r="T66" s="39">
        <v>80</v>
      </c>
      <c r="U66" s="3">
        <v>5.87</v>
      </c>
      <c r="V66" s="39">
        <v>16.1</v>
      </c>
      <c r="W66" s="8">
        <v>15.48</v>
      </c>
      <c r="X66" s="8">
        <v>3.85</v>
      </c>
      <c r="Y66" s="8">
        <v>10.4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0.23</v>
      </c>
      <c r="AK66" s="45">
        <v>0.06</v>
      </c>
      <c r="AL66" s="45">
        <v>0.17</v>
      </c>
      <c r="AM66" s="45">
        <v>2.53</v>
      </c>
      <c r="AN66" s="45">
        <v>0.22</v>
      </c>
      <c r="AO66" s="45">
        <v>0.42</v>
      </c>
      <c r="AP66" s="45">
        <v>0.78</v>
      </c>
      <c r="AQ66" s="45">
        <v>175</v>
      </c>
      <c r="AR66" s="45">
        <v>6</v>
      </c>
      <c r="AS66" s="45">
        <v>10</v>
      </c>
      <c r="AT66" s="45">
        <v>37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7">
        <v>0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0</v>
      </c>
      <c r="BI66" s="33">
        <v>0</v>
      </c>
      <c r="BJ66" s="33">
        <v>0</v>
      </c>
      <c r="BK66" s="1"/>
      <c r="BL66" s="8"/>
      <c r="BM66" s="33"/>
      <c r="BN66" s="56">
        <f t="shared" si="18"/>
        <v>15.778</v>
      </c>
      <c r="BO66" s="57">
        <f t="shared" si="20"/>
        <v>13.78</v>
      </c>
      <c r="BP66" s="33">
        <f t="shared" si="10"/>
        <v>2.85</v>
      </c>
      <c r="BQ66" s="56">
        <f t="shared" si="19"/>
        <v>33.49100573685122</v>
      </c>
      <c r="BR66" s="56">
        <f t="shared" si="3"/>
        <v>62.46150573685122</v>
      </c>
      <c r="BS66" s="36">
        <f t="shared" si="11"/>
        <v>2.8088782409477515</v>
      </c>
      <c r="BT66" s="7">
        <f t="shared" si="12"/>
        <v>60.57536367158478</v>
      </c>
      <c r="BU66" s="61">
        <f t="shared" si="17"/>
        <v>2.7240589055192515</v>
      </c>
      <c r="BV66" s="61">
        <f t="shared" si="13"/>
        <v>2.3052094945744437</v>
      </c>
      <c r="BW66" s="61">
        <f t="shared" si="14"/>
        <v>1.430562274685834</v>
      </c>
      <c r="BX66" s="61">
        <f t="shared" si="15"/>
        <v>1.4316909559982864</v>
      </c>
      <c r="BY66" s="61">
        <f t="shared" si="21"/>
        <v>0.8466439040821823</v>
      </c>
      <c r="CA66" s="46"/>
      <c r="CB66" s="46"/>
      <c r="CC66" s="46"/>
      <c r="CD66" s="45"/>
      <c r="CF66" s="46"/>
      <c r="CG66" s="36"/>
      <c r="CI66" s="34">
        <f t="shared" si="16"/>
        <v>0.8491026497919676</v>
      </c>
    </row>
    <row r="67" spans="1:87" s="44" customFormat="1" ht="12.75">
      <c r="A67" s="33">
        <v>64</v>
      </c>
      <c r="B67" s="44" t="s">
        <v>80</v>
      </c>
      <c r="C67" s="45" t="s">
        <v>69</v>
      </c>
      <c r="D67" s="45">
        <v>91</v>
      </c>
      <c r="E67" s="36">
        <f t="shared" si="5"/>
        <v>0.5406820932528743</v>
      </c>
      <c r="F67" s="56">
        <f t="shared" si="6"/>
        <v>55.619020450381946</v>
      </c>
      <c r="G67" s="56">
        <f t="shared" si="7"/>
        <v>55.619020450381946</v>
      </c>
      <c r="H67" s="36">
        <f t="shared" si="8"/>
        <v>0.4972368672383726</v>
      </c>
      <c r="I67" s="36">
        <f t="shared" si="9"/>
        <v>0.24490561306967953</v>
      </c>
      <c r="J67" s="39">
        <v>53.106450774192474</v>
      </c>
      <c r="K67" s="46">
        <v>1.79</v>
      </c>
      <c r="L67" s="46">
        <v>0</v>
      </c>
      <c r="M67" s="45">
        <v>0</v>
      </c>
      <c r="N67" s="45">
        <v>9.5</v>
      </c>
      <c r="O67" s="45">
        <v>30</v>
      </c>
      <c r="P67" s="45">
        <v>68</v>
      </c>
      <c r="Q67" s="45">
        <v>32</v>
      </c>
      <c r="R67" s="45">
        <v>39</v>
      </c>
      <c r="S67" s="45">
        <v>63</v>
      </c>
      <c r="T67" s="39">
        <v>61.74</v>
      </c>
      <c r="U67" s="39">
        <v>9.09</v>
      </c>
      <c r="V67" s="39">
        <v>17.2</v>
      </c>
      <c r="W67" s="39">
        <v>90</v>
      </c>
      <c r="X67" s="39">
        <v>2.4</v>
      </c>
      <c r="Y67" s="39">
        <v>7.9</v>
      </c>
      <c r="Z67" s="45">
        <v>0.67</v>
      </c>
      <c r="AA67" s="45">
        <v>2.83</v>
      </c>
      <c r="AB67" s="45">
        <v>2.83</v>
      </c>
      <c r="AC67" s="45">
        <v>2.83</v>
      </c>
      <c r="AD67" s="45">
        <v>5.49</v>
      </c>
      <c r="AE67" s="45">
        <v>2.83</v>
      </c>
      <c r="AF67" s="45">
        <v>3.83</v>
      </c>
      <c r="AG67" s="45">
        <v>1</v>
      </c>
      <c r="AH67" s="45">
        <v>3.5</v>
      </c>
      <c r="AI67" s="45">
        <v>4.5</v>
      </c>
      <c r="AJ67" s="45">
        <v>0.32</v>
      </c>
      <c r="AK67" s="45">
        <v>0.25</v>
      </c>
      <c r="AL67" s="45">
        <v>0.29</v>
      </c>
      <c r="AM67" s="45">
        <v>1.44</v>
      </c>
      <c r="AN67" s="45">
        <v>0.23</v>
      </c>
      <c r="AO67" s="45">
        <v>0.18</v>
      </c>
      <c r="AP67" s="45">
        <v>0</v>
      </c>
      <c r="AQ67" s="45">
        <v>155</v>
      </c>
      <c r="AR67" s="45">
        <v>39</v>
      </c>
      <c r="AS67" s="45">
        <v>15</v>
      </c>
      <c r="AT67" s="45">
        <v>64</v>
      </c>
      <c r="AU67" s="45">
        <v>0</v>
      </c>
      <c r="AV67" s="45">
        <v>0.07</v>
      </c>
      <c r="AW67" s="45">
        <v>0</v>
      </c>
      <c r="AX67" s="45">
        <v>0</v>
      </c>
      <c r="AY67" s="45">
        <v>0</v>
      </c>
      <c r="AZ67" s="45">
        <v>0</v>
      </c>
      <c r="BA67" s="47">
        <v>0</v>
      </c>
      <c r="BB67" s="33">
        <v>0</v>
      </c>
      <c r="BC67" s="33">
        <v>0</v>
      </c>
      <c r="BD67" s="33">
        <v>0</v>
      </c>
      <c r="BE67" s="33">
        <v>0</v>
      </c>
      <c r="BF67" s="33">
        <v>0</v>
      </c>
      <c r="BG67" s="33">
        <v>0</v>
      </c>
      <c r="BH67" s="33">
        <v>0</v>
      </c>
      <c r="BI67" s="33">
        <v>0</v>
      </c>
      <c r="BJ67" s="33">
        <v>0</v>
      </c>
      <c r="BK67" s="1"/>
      <c r="BL67" s="8">
        <v>10</v>
      </c>
      <c r="BM67" s="8">
        <v>30</v>
      </c>
      <c r="BN67" s="56">
        <f t="shared" si="18"/>
        <v>35.378</v>
      </c>
      <c r="BO67" s="57">
        <f t="shared" si="20"/>
        <v>2.686217053063931</v>
      </c>
      <c r="BP67" s="33">
        <f t="shared" si="10"/>
        <v>1.4</v>
      </c>
      <c r="BQ67" s="56">
        <f t="shared" si="19"/>
        <v>21.40480339731802</v>
      </c>
      <c r="BR67" s="56">
        <f t="shared" si="3"/>
        <v>55.619020450381946</v>
      </c>
      <c r="BS67" s="36">
        <f t="shared" si="11"/>
        <v>2.3669058976589374</v>
      </c>
      <c r="BT67" s="7">
        <f t="shared" si="12"/>
        <v>55.619020450381946</v>
      </c>
      <c r="BU67" s="61">
        <f t="shared" si="17"/>
        <v>2.39146702749086</v>
      </c>
      <c r="BV67" s="61">
        <f t="shared" si="13"/>
        <v>1.9653816977657683</v>
      </c>
      <c r="BW67" s="61">
        <f t="shared" si="14"/>
        <v>1.1916633335293352</v>
      </c>
      <c r="BX67" s="61">
        <f t="shared" si="15"/>
        <v>1.0959100553933734</v>
      </c>
      <c r="BY67" s="61">
        <f t="shared" si="21"/>
        <v>0.5397719712055737</v>
      </c>
      <c r="CA67" s="46">
        <v>1.1785</v>
      </c>
      <c r="CB67" s="46">
        <v>1.0723134377190076</v>
      </c>
      <c r="CC67" s="46">
        <v>0.5179023033573865</v>
      </c>
      <c r="CD67" s="45">
        <v>53</v>
      </c>
      <c r="CF67" s="46">
        <v>1.92</v>
      </c>
      <c r="CG67" s="36">
        <v>53.106450774192474</v>
      </c>
      <c r="CI67" s="34">
        <f t="shared" si="16"/>
        <v>0.7437394715359558</v>
      </c>
    </row>
    <row r="68" spans="1:87" s="44" customFormat="1" ht="12.75">
      <c r="A68" s="33">
        <v>65</v>
      </c>
      <c r="B68" s="44" t="s">
        <v>86</v>
      </c>
      <c r="C68" s="45" t="s">
        <v>69</v>
      </c>
      <c r="D68" s="45">
        <v>92</v>
      </c>
      <c r="E68" s="36">
        <f t="shared" si="5"/>
        <v>0.5816070590873068</v>
      </c>
      <c r="F68" s="56">
        <f t="shared" si="6"/>
        <v>60.117331075603026</v>
      </c>
      <c r="G68" s="56">
        <f t="shared" si="7"/>
        <v>61.745829805629725</v>
      </c>
      <c r="H68" s="36">
        <f t="shared" si="8"/>
        <v>0.5740700891494062</v>
      </c>
      <c r="I68" s="36">
        <f t="shared" si="9"/>
        <v>0.3155903022131555</v>
      </c>
      <c r="J68" s="39">
        <v>47.02133662298293</v>
      </c>
      <c r="K68" s="46">
        <v>0</v>
      </c>
      <c r="L68" s="46">
        <v>0</v>
      </c>
      <c r="M68" s="45">
        <v>0</v>
      </c>
      <c r="N68" s="45">
        <v>4.4</v>
      </c>
      <c r="O68" s="45">
        <v>20</v>
      </c>
      <c r="P68" s="45">
        <v>55</v>
      </c>
      <c r="Q68" s="45">
        <v>45</v>
      </c>
      <c r="R68" s="45">
        <v>48</v>
      </c>
      <c r="S68" s="45">
        <v>74.4</v>
      </c>
      <c r="T68" s="39">
        <v>72.912</v>
      </c>
      <c r="U68" s="39">
        <v>20</v>
      </c>
      <c r="V68" s="39">
        <v>11.2</v>
      </c>
      <c r="W68" s="39">
        <v>5</v>
      </c>
      <c r="X68" s="39">
        <v>2.2</v>
      </c>
      <c r="Y68" s="39">
        <v>7.8</v>
      </c>
      <c r="Z68" s="45">
        <v>0.67</v>
      </c>
      <c r="AA68" s="45">
        <v>2.83</v>
      </c>
      <c r="AB68" s="45">
        <v>2.83</v>
      </c>
      <c r="AC68" s="45">
        <v>2.83</v>
      </c>
      <c r="AD68" s="45">
        <v>5.49</v>
      </c>
      <c r="AE68" s="45">
        <v>2.83</v>
      </c>
      <c r="AF68" s="45">
        <v>3.83</v>
      </c>
      <c r="AG68" s="45">
        <v>1</v>
      </c>
      <c r="AH68" s="45">
        <v>3.5</v>
      </c>
      <c r="AI68" s="45">
        <v>4.5</v>
      </c>
      <c r="AJ68" s="45">
        <v>0.23</v>
      </c>
      <c r="AK68" s="45">
        <v>0.06</v>
      </c>
      <c r="AL68" s="45">
        <v>0.17</v>
      </c>
      <c r="AM68" s="45">
        <v>2.53</v>
      </c>
      <c r="AN68" s="45">
        <v>0.22</v>
      </c>
      <c r="AO68" s="45">
        <v>0.42</v>
      </c>
      <c r="AP68" s="45">
        <v>0.78</v>
      </c>
      <c r="AQ68" s="45">
        <v>175</v>
      </c>
      <c r="AR68" s="45">
        <v>6</v>
      </c>
      <c r="AS68" s="45">
        <v>10</v>
      </c>
      <c r="AT68" s="45">
        <v>37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7">
        <v>0</v>
      </c>
      <c r="BB68" s="33">
        <v>0</v>
      </c>
      <c r="BC68" s="33">
        <v>0</v>
      </c>
      <c r="BD68" s="33">
        <v>0</v>
      </c>
      <c r="BE68" s="33">
        <v>0</v>
      </c>
      <c r="BF68" s="33">
        <v>0</v>
      </c>
      <c r="BG68" s="33">
        <v>0</v>
      </c>
      <c r="BH68" s="33">
        <v>0</v>
      </c>
      <c r="BI68" s="33">
        <v>0</v>
      </c>
      <c r="BJ68" s="33">
        <v>0</v>
      </c>
      <c r="BK68" s="1"/>
      <c r="BL68" s="8">
        <v>65</v>
      </c>
      <c r="BM68" s="8">
        <v>75</v>
      </c>
      <c r="BN68" s="56">
        <f t="shared" si="18"/>
        <v>65.65999999999998</v>
      </c>
      <c r="BO68" s="57">
        <f t="shared" si="20"/>
        <v>8.80229565723545E-08</v>
      </c>
      <c r="BP68" s="33">
        <f t="shared" si="10"/>
        <v>1.2000000000000002</v>
      </c>
      <c r="BQ68" s="56">
        <f t="shared" si="19"/>
        <v>0.38582971760678536</v>
      </c>
      <c r="BR68" s="56">
        <f aca="true" t="shared" si="22" ref="BR68:BR134">IF(BN68+BO68+BP68*2.25+BQ68-7&gt;0,BN68+BO68+BP68*2.25+BQ68-7,0)</f>
        <v>61.745829805629725</v>
      </c>
      <c r="BS68" s="36">
        <f t="shared" si="11"/>
        <v>2.58672485306877</v>
      </c>
      <c r="BT68" s="7">
        <f t="shared" si="12"/>
        <v>60.117331075603026</v>
      </c>
      <c r="BU68" s="61">
        <f t="shared" si="17"/>
        <v>2.5185019762945573</v>
      </c>
      <c r="BV68" s="61">
        <f t="shared" si="13"/>
        <v>2.0936869960575026</v>
      </c>
      <c r="BW68" s="61">
        <f t="shared" si="14"/>
        <v>1.2818619582284243</v>
      </c>
      <c r="BX68" s="61">
        <f t="shared" si="15"/>
        <v>1.2652504764852912</v>
      </c>
      <c r="BY68" s="61">
        <f t="shared" si="21"/>
        <v>0.6955610260777947</v>
      </c>
      <c r="CA68" s="46">
        <v>0.9825</v>
      </c>
      <c r="CB68" s="46">
        <v>0.7888290834575746</v>
      </c>
      <c r="CC68" s="46">
        <v>0.2522083712335096</v>
      </c>
      <c r="CD68" s="45">
        <v>45</v>
      </c>
      <c r="CF68" s="46">
        <v>1.7</v>
      </c>
      <c r="CG68" s="36">
        <v>47.02133662298293</v>
      </c>
      <c r="CI68" s="34">
        <f t="shared" si="16"/>
        <v>0.13829022136443891</v>
      </c>
    </row>
    <row r="69" spans="1:87" s="44" customFormat="1" ht="12.75">
      <c r="A69" s="33">
        <v>66</v>
      </c>
      <c r="B69" s="44" t="s">
        <v>255</v>
      </c>
      <c r="C69" s="45" t="s">
        <v>69</v>
      </c>
      <c r="D69" s="45">
        <v>36.4</v>
      </c>
      <c r="E69" s="36">
        <f aca="true" t="shared" si="23" ref="E69:E134">BW69/2.204</f>
        <v>0.5043787627193115</v>
      </c>
      <c r="F69" s="56">
        <f aca="true" t="shared" si="24" ref="F69:F134">BT69</f>
        <v>50.142178552764165</v>
      </c>
      <c r="G69" s="56">
        <f aca="true" t="shared" si="25" ref="G69:G134">BR69</f>
        <v>50.142178552764165</v>
      </c>
      <c r="H69" s="36">
        <f aca="true" t="shared" si="26" ref="H69:H134">BX69/2.204</f>
        <v>0.4257747158594166</v>
      </c>
      <c r="I69" s="36">
        <f aca="true" t="shared" si="27" ref="I69:I134">BY69/2.204</f>
        <v>0.17834393611607005</v>
      </c>
      <c r="J69" s="39">
        <v>61.957525903224564</v>
      </c>
      <c r="K69" s="46">
        <v>2.01</v>
      </c>
      <c r="L69" s="46">
        <v>0</v>
      </c>
      <c r="M69" s="45">
        <v>0</v>
      </c>
      <c r="N69" s="45">
        <v>12.7</v>
      </c>
      <c r="O69" s="45">
        <v>50</v>
      </c>
      <c r="P69" s="45">
        <v>75</v>
      </c>
      <c r="Q69" s="45">
        <v>25</v>
      </c>
      <c r="R69" s="45">
        <v>34</v>
      </c>
      <c r="S69" s="45">
        <v>58.1</v>
      </c>
      <c r="T69" s="39">
        <v>35.441</v>
      </c>
      <c r="U69" s="39">
        <v>16.07</v>
      </c>
      <c r="V69" s="39">
        <v>15.98</v>
      </c>
      <c r="W69" s="39">
        <v>100</v>
      </c>
      <c r="X69" s="39">
        <v>3.12</v>
      </c>
      <c r="Y69" s="39">
        <v>10.1</v>
      </c>
      <c r="Z69" s="45">
        <v>0.67</v>
      </c>
      <c r="AA69" s="45">
        <v>2.83</v>
      </c>
      <c r="AB69" s="45">
        <v>2.83</v>
      </c>
      <c r="AC69" s="45">
        <v>2.83</v>
      </c>
      <c r="AD69" s="45">
        <v>5.49</v>
      </c>
      <c r="AE69" s="45">
        <v>2.83</v>
      </c>
      <c r="AF69" s="45">
        <v>3.83</v>
      </c>
      <c r="AG69" s="45">
        <v>1</v>
      </c>
      <c r="AH69" s="45">
        <v>3.5</v>
      </c>
      <c r="AI69" s="45">
        <v>4.5</v>
      </c>
      <c r="AJ69" s="45">
        <v>0.58</v>
      </c>
      <c r="AK69" s="45">
        <v>0.31</v>
      </c>
      <c r="AL69" s="45">
        <v>0.21</v>
      </c>
      <c r="AM69" s="45">
        <v>2.88</v>
      </c>
      <c r="AN69" s="45">
        <v>0.24</v>
      </c>
      <c r="AO69" s="45">
        <v>0.37</v>
      </c>
      <c r="AP69" s="45">
        <v>0</v>
      </c>
      <c r="AQ69" s="45">
        <v>155</v>
      </c>
      <c r="AR69" s="45">
        <v>39</v>
      </c>
      <c r="AS69" s="45">
        <v>15</v>
      </c>
      <c r="AT69" s="45">
        <v>64</v>
      </c>
      <c r="AU69" s="45">
        <v>0</v>
      </c>
      <c r="AV69" s="45">
        <v>0.07</v>
      </c>
      <c r="AW69" s="45">
        <v>0</v>
      </c>
      <c r="AX69" s="45">
        <v>0</v>
      </c>
      <c r="AY69" s="45">
        <v>0</v>
      </c>
      <c r="AZ69" s="45">
        <v>0</v>
      </c>
      <c r="BA69" s="47">
        <v>0</v>
      </c>
      <c r="BB69" s="33">
        <v>0</v>
      </c>
      <c r="BC69" s="33">
        <v>0</v>
      </c>
      <c r="BD69" s="33">
        <v>0</v>
      </c>
      <c r="BE69" s="33">
        <v>0</v>
      </c>
      <c r="BF69" s="33">
        <v>0</v>
      </c>
      <c r="BG69" s="33">
        <v>0</v>
      </c>
      <c r="BH69" s="33">
        <v>0</v>
      </c>
      <c r="BI69" s="33">
        <v>0</v>
      </c>
      <c r="BJ69" s="33">
        <v>0</v>
      </c>
      <c r="BK69" s="1"/>
      <c r="BL69" s="8">
        <v>10</v>
      </c>
      <c r="BM69" s="8">
        <v>30</v>
      </c>
      <c r="BN69" s="56">
        <f t="shared" si="18"/>
        <v>32.7418</v>
      </c>
      <c r="BO69" s="57">
        <f t="shared" si="20"/>
        <v>4.936813604240248</v>
      </c>
      <c r="BP69" s="33">
        <f aca="true" t="shared" si="28" ref="BP69:BP135">IF(X69&gt;1,X69-1,0)</f>
        <v>2.12</v>
      </c>
      <c r="BQ69" s="56">
        <f t="shared" si="19"/>
        <v>14.693564948523917</v>
      </c>
      <c r="BR69" s="56">
        <f t="shared" si="22"/>
        <v>50.142178552764165</v>
      </c>
      <c r="BS69" s="36">
        <f aca="true" t="shared" si="29" ref="BS69:BS135">BN69/100*4.2+BQ69/100*4.2+BO69/100*5.6+BP69/100*9.4-0.3</f>
        <v>2.1680268896754584</v>
      </c>
      <c r="BT69" s="7">
        <f aca="true" t="shared" si="30" ref="BT69:BT135">IF(BR69&gt;60,(BR69-((0.18*BR69)-10.3)*2)/BR69*BR69,BR69)</f>
        <v>50.142178552764165</v>
      </c>
      <c r="BU69" s="61">
        <f t="shared" si="17"/>
        <v>2.278231535334229</v>
      </c>
      <c r="BV69" s="61">
        <f aca="true" t="shared" si="31" ref="BV69:BV135">IF(BU69&gt;0,IF(X69&gt;3,1.01*BU69-0.45+0.0046*(X69-3),1.01*BU69-0.45),0)</f>
        <v>1.8515658506875714</v>
      </c>
      <c r="BW69" s="61">
        <f aca="true" t="shared" si="32" ref="BW69:BW135">IF(BV69&gt;0,IF(BV69&lt;3,0.703*BV69-0.19,IF(AND(X69&gt;=3,X69&lt;75),0.703*BV69-0.19+(((0.097*BV69+0.19)/97)*(X69-3)),BV69*0.8)),0)</f>
        <v>1.1116507930333626</v>
      </c>
      <c r="BX69" s="61">
        <f aca="true" t="shared" si="33" ref="BX69:BX135">IF(BS69&gt;0,1.37*(BS69*0.82)-0.138*(BS69*0.82)^2+0.0105*(BS69*0.82)^3-1.12,0)</f>
        <v>0.9384074737541543</v>
      </c>
      <c r="BY69" s="61">
        <f t="shared" si="21"/>
        <v>0.3930700351998184</v>
      </c>
      <c r="CA69" s="46">
        <v>1.3255</v>
      </c>
      <c r="CB69" s="46">
        <v>1.2763186331531469</v>
      </c>
      <c r="CC69" s="46">
        <v>0.7056714926518476</v>
      </c>
      <c r="CD69" s="45">
        <v>59</v>
      </c>
      <c r="CF69" s="46">
        <v>2.24</v>
      </c>
      <c r="CG69" s="36">
        <v>61.957525903224564</v>
      </c>
      <c r="CI69" s="34">
        <f aca="true" t="shared" si="34" ref="CI69:CI134">(1-((S69*U69/100)/(S69-(S69*BM69/100)))^0.667)</f>
        <v>0.6252581494327357</v>
      </c>
    </row>
    <row r="70" spans="1:87" s="44" customFormat="1" ht="12.75">
      <c r="A70" s="33">
        <v>67</v>
      </c>
      <c r="B70" s="44" t="s">
        <v>173</v>
      </c>
      <c r="C70" s="45" t="s">
        <v>69</v>
      </c>
      <c r="D70" s="45">
        <v>93</v>
      </c>
      <c r="E70" s="36">
        <f t="shared" si="23"/>
        <v>0.5313941562913501</v>
      </c>
      <c r="F70" s="56">
        <f t="shared" si="24"/>
        <v>54.21145235122464</v>
      </c>
      <c r="G70" s="56">
        <f t="shared" si="25"/>
        <v>54.21145235122464</v>
      </c>
      <c r="H70" s="36">
        <f t="shared" si="26"/>
        <v>0.4786050713273596</v>
      </c>
      <c r="I70" s="36">
        <f t="shared" si="27"/>
        <v>0.2276260821590914</v>
      </c>
      <c r="J70" s="39">
        <v>56.14900784979726</v>
      </c>
      <c r="K70" s="46">
        <v>1.7</v>
      </c>
      <c r="L70" s="46">
        <v>0</v>
      </c>
      <c r="M70" s="45">
        <v>0</v>
      </c>
      <c r="N70" s="45">
        <v>8</v>
      </c>
      <c r="O70" s="45">
        <v>25</v>
      </c>
      <c r="P70" s="45">
        <v>64</v>
      </c>
      <c r="Q70" s="45">
        <v>36</v>
      </c>
      <c r="R70" s="45">
        <v>39</v>
      </c>
      <c r="S70" s="45">
        <v>65</v>
      </c>
      <c r="T70" s="39">
        <v>63.7</v>
      </c>
      <c r="U70" s="39">
        <v>11.4</v>
      </c>
      <c r="V70" s="39">
        <v>13.5</v>
      </c>
      <c r="W70" s="39">
        <v>6</v>
      </c>
      <c r="X70" s="39">
        <v>3.4</v>
      </c>
      <c r="Y70" s="39">
        <v>10.1</v>
      </c>
      <c r="Z70" s="45">
        <v>0.67</v>
      </c>
      <c r="AA70" s="45">
        <v>2.83</v>
      </c>
      <c r="AB70" s="45">
        <v>2.83</v>
      </c>
      <c r="AC70" s="45">
        <v>2.83</v>
      </c>
      <c r="AD70" s="45">
        <v>5.49</v>
      </c>
      <c r="AE70" s="45">
        <v>2.83</v>
      </c>
      <c r="AF70" s="45">
        <v>3.83</v>
      </c>
      <c r="AG70" s="45">
        <v>1</v>
      </c>
      <c r="AH70" s="45">
        <v>3.5</v>
      </c>
      <c r="AI70" s="45">
        <v>4.5</v>
      </c>
      <c r="AJ70" s="45">
        <v>0.26</v>
      </c>
      <c r="AK70" s="45">
        <v>0.3</v>
      </c>
      <c r="AL70" s="45">
        <v>0.11</v>
      </c>
      <c r="AM70" s="45">
        <v>2.67</v>
      </c>
      <c r="AN70" s="45">
        <v>0.2</v>
      </c>
      <c r="AO70" s="45">
        <v>0.02</v>
      </c>
      <c r="AP70" s="45">
        <v>0</v>
      </c>
      <c r="AQ70" s="45">
        <v>0</v>
      </c>
      <c r="AR70" s="45">
        <v>38</v>
      </c>
      <c r="AS70" s="45">
        <v>20</v>
      </c>
      <c r="AT70" s="45">
        <v>167</v>
      </c>
      <c r="AU70" s="45">
        <v>0</v>
      </c>
      <c r="AV70" s="45">
        <v>0.3</v>
      </c>
      <c r="AW70" s="45">
        <v>0</v>
      </c>
      <c r="AX70" s="45">
        <v>0</v>
      </c>
      <c r="AY70" s="45">
        <v>0</v>
      </c>
      <c r="AZ70" s="45">
        <v>191</v>
      </c>
      <c r="BA70" s="47">
        <v>0</v>
      </c>
      <c r="BB70" s="33">
        <v>0</v>
      </c>
      <c r="BC70" s="33">
        <v>0</v>
      </c>
      <c r="BD70" s="33">
        <v>0</v>
      </c>
      <c r="BE70" s="33">
        <v>0</v>
      </c>
      <c r="BF70" s="33">
        <v>0</v>
      </c>
      <c r="BG70" s="33">
        <v>0</v>
      </c>
      <c r="BH70" s="33">
        <v>0</v>
      </c>
      <c r="BI70" s="33">
        <v>0</v>
      </c>
      <c r="BJ70" s="33">
        <v>0</v>
      </c>
      <c r="BK70" s="1"/>
      <c r="BL70" s="8">
        <v>6.1</v>
      </c>
      <c r="BM70" s="8">
        <v>31</v>
      </c>
      <c r="BN70" s="56">
        <f t="shared" si="18"/>
        <v>32.977</v>
      </c>
      <c r="BO70" s="57">
        <f t="shared" si="20"/>
        <v>3.2041330087265507</v>
      </c>
      <c r="BP70" s="33">
        <f t="shared" si="28"/>
        <v>2.4</v>
      </c>
      <c r="BQ70" s="56">
        <f t="shared" si="19"/>
        <v>19.63031934249809</v>
      </c>
      <c r="BR70" s="56">
        <f t="shared" si="22"/>
        <v>54.21145235122464</v>
      </c>
      <c r="BS70" s="36">
        <f t="shared" si="29"/>
        <v>2.3145388608736064</v>
      </c>
      <c r="BT70" s="7">
        <f t="shared" si="30"/>
        <v>54.21145235122464</v>
      </c>
      <c r="BU70" s="61">
        <f t="shared" si="17"/>
        <v>2.3608146141235378</v>
      </c>
      <c r="BV70" s="61">
        <f t="shared" si="31"/>
        <v>1.9362627602647733</v>
      </c>
      <c r="BW70" s="61">
        <f t="shared" si="32"/>
        <v>1.1711927204661357</v>
      </c>
      <c r="BX70" s="61">
        <f t="shared" si="33"/>
        <v>1.0548455772055005</v>
      </c>
      <c r="BY70" s="61">
        <f t="shared" si="21"/>
        <v>0.5016878850786375</v>
      </c>
      <c r="CA70" s="46">
        <v>1.2</v>
      </c>
      <c r="CB70" s="46">
        <v>1.11</v>
      </c>
      <c r="CC70" s="46">
        <v>0.55</v>
      </c>
      <c r="CD70" s="45">
        <v>54</v>
      </c>
      <c r="CF70" s="46">
        <v>2.03</v>
      </c>
      <c r="CG70" s="36">
        <v>56.14900784979726</v>
      </c>
      <c r="CI70" s="34">
        <f t="shared" si="34"/>
        <v>0.6990854466701599</v>
      </c>
    </row>
    <row r="71" spans="1:87" s="44" customFormat="1" ht="12.75">
      <c r="A71" s="33">
        <v>68</v>
      </c>
      <c r="B71" s="44" t="s">
        <v>174</v>
      </c>
      <c r="C71" s="45" t="s">
        <v>69</v>
      </c>
      <c r="D71" s="45">
        <v>89</v>
      </c>
      <c r="E71" s="36">
        <f t="shared" si="23"/>
        <v>0.5868393882240884</v>
      </c>
      <c r="F71" s="56">
        <f t="shared" si="24"/>
        <v>58.39403791215261</v>
      </c>
      <c r="G71" s="56">
        <f t="shared" si="25"/>
        <v>58.39403791215261</v>
      </c>
      <c r="H71" s="36">
        <f t="shared" si="26"/>
        <v>0.5624879774042608</v>
      </c>
      <c r="I71" s="36">
        <f t="shared" si="27"/>
        <v>0.3049949004184294</v>
      </c>
      <c r="J71" s="39">
        <v>61.957525903224564</v>
      </c>
      <c r="K71" s="46">
        <v>2.05</v>
      </c>
      <c r="L71" s="46">
        <v>0</v>
      </c>
      <c r="M71" s="45">
        <v>0</v>
      </c>
      <c r="N71" s="45">
        <v>13</v>
      </c>
      <c r="O71" s="45">
        <v>25</v>
      </c>
      <c r="P71" s="45">
        <v>77</v>
      </c>
      <c r="Q71" s="45">
        <v>23</v>
      </c>
      <c r="R71" s="45">
        <v>32</v>
      </c>
      <c r="S71" s="45">
        <v>59</v>
      </c>
      <c r="T71" s="39">
        <v>57.82</v>
      </c>
      <c r="U71" s="39">
        <v>7.7</v>
      </c>
      <c r="V71" s="39">
        <v>15.2</v>
      </c>
      <c r="W71" s="39">
        <v>6</v>
      </c>
      <c r="X71" s="39">
        <v>2.8</v>
      </c>
      <c r="Y71" s="39">
        <v>10</v>
      </c>
      <c r="Z71" s="45">
        <v>0.67</v>
      </c>
      <c r="AA71" s="45">
        <v>2.83</v>
      </c>
      <c r="AB71" s="45">
        <v>2.83</v>
      </c>
      <c r="AC71" s="45">
        <v>2.83</v>
      </c>
      <c r="AD71" s="45">
        <v>5.49</v>
      </c>
      <c r="AE71" s="45">
        <v>2.83</v>
      </c>
      <c r="AF71" s="45">
        <v>3.83</v>
      </c>
      <c r="AG71" s="45">
        <v>1</v>
      </c>
      <c r="AH71" s="45">
        <v>3.5</v>
      </c>
      <c r="AI71" s="45">
        <v>4.5</v>
      </c>
      <c r="AJ71" s="45">
        <v>0.13</v>
      </c>
      <c r="AK71" s="45">
        <v>0.34</v>
      </c>
      <c r="AL71" s="45">
        <v>0.11</v>
      </c>
      <c r="AM71" s="45">
        <v>2.91</v>
      </c>
      <c r="AN71" s="45">
        <v>0.26</v>
      </c>
      <c r="AO71" s="45">
        <v>0.02</v>
      </c>
      <c r="AP71" s="45">
        <v>0</v>
      </c>
      <c r="AQ71" s="45">
        <v>0</v>
      </c>
      <c r="AR71" s="45">
        <v>40</v>
      </c>
      <c r="AS71" s="45">
        <v>19</v>
      </c>
      <c r="AT71" s="45">
        <v>157</v>
      </c>
      <c r="AU71" s="45">
        <v>0</v>
      </c>
      <c r="AV71" s="45">
        <v>0.43</v>
      </c>
      <c r="AW71" s="45">
        <v>0</v>
      </c>
      <c r="AX71" s="45">
        <v>0</v>
      </c>
      <c r="AY71" s="45">
        <v>0</v>
      </c>
      <c r="AZ71" s="45">
        <v>191</v>
      </c>
      <c r="BA71" s="47">
        <v>0</v>
      </c>
      <c r="BB71" s="33">
        <v>0</v>
      </c>
      <c r="BC71" s="33">
        <v>0</v>
      </c>
      <c r="BD71" s="33">
        <v>0</v>
      </c>
      <c r="BE71" s="33">
        <v>0</v>
      </c>
      <c r="BF71" s="33">
        <v>0</v>
      </c>
      <c r="BG71" s="33">
        <v>0</v>
      </c>
      <c r="BH71" s="33">
        <v>0</v>
      </c>
      <c r="BI71" s="33">
        <v>0</v>
      </c>
      <c r="BJ71" s="33">
        <v>0</v>
      </c>
      <c r="BK71" s="1"/>
      <c r="BL71" s="8">
        <v>5.7</v>
      </c>
      <c r="BM71" s="8">
        <v>31</v>
      </c>
      <c r="BN71" s="56">
        <f t="shared" si="18"/>
        <v>32.8202</v>
      </c>
      <c r="BO71" s="57">
        <f t="shared" si="20"/>
        <v>7.681351523563842</v>
      </c>
      <c r="BP71" s="33">
        <f t="shared" si="28"/>
        <v>1.7999999999999998</v>
      </c>
      <c r="BQ71" s="56">
        <f t="shared" si="19"/>
        <v>20.842486388588775</v>
      </c>
      <c r="BR71" s="56">
        <f t="shared" si="22"/>
        <v>58.39403791215261</v>
      </c>
      <c r="BS71" s="36">
        <f t="shared" si="29"/>
        <v>2.553188513640304</v>
      </c>
      <c r="BT71" s="7">
        <f t="shared" si="30"/>
        <v>58.39403791215261</v>
      </c>
      <c r="BU71" s="61">
        <f t="shared" si="17"/>
        <v>2.5347436187849683</v>
      </c>
      <c r="BV71" s="61">
        <f t="shared" si="31"/>
        <v>2.110091054972818</v>
      </c>
      <c r="BW71" s="61">
        <f t="shared" si="32"/>
        <v>1.293394011645891</v>
      </c>
      <c r="BX71" s="61">
        <f t="shared" si="33"/>
        <v>1.239723502198991</v>
      </c>
      <c r="BY71" s="61">
        <f t="shared" si="21"/>
        <v>0.6722087605222185</v>
      </c>
      <c r="CA71" s="46">
        <v>1.4725</v>
      </c>
      <c r="CB71" s="46">
        <v>1.4736600014231738</v>
      </c>
      <c r="CC71" s="46">
        <v>0.8844126620287078</v>
      </c>
      <c r="CD71" s="45">
        <v>65</v>
      </c>
      <c r="CF71" s="46">
        <v>2.24</v>
      </c>
      <c r="CG71" s="36">
        <v>61.957525903224564</v>
      </c>
      <c r="CI71" s="34">
        <f t="shared" si="34"/>
        <v>0.768379513132184</v>
      </c>
    </row>
    <row r="72" spans="1:87" s="44" customFormat="1" ht="12.75">
      <c r="A72" s="33">
        <v>69</v>
      </c>
      <c r="B72" s="44" t="s">
        <v>175</v>
      </c>
      <c r="C72" s="45" t="s">
        <v>69</v>
      </c>
      <c r="D72" s="45">
        <v>94.1</v>
      </c>
      <c r="E72" s="36">
        <f t="shared" si="23"/>
        <v>0.5313728083835214</v>
      </c>
      <c r="F72" s="56">
        <f t="shared" si="24"/>
        <v>51.01080184744417</v>
      </c>
      <c r="G72" s="56">
        <f t="shared" si="25"/>
        <v>51.01080184744417</v>
      </c>
      <c r="H72" s="36">
        <f t="shared" si="26"/>
        <v>0.4602673091691167</v>
      </c>
      <c r="I72" s="36">
        <f t="shared" si="27"/>
        <v>0.21056750749983955</v>
      </c>
      <c r="J72" s="39">
        <v>0</v>
      </c>
      <c r="K72" s="46">
        <v>0</v>
      </c>
      <c r="L72" s="46">
        <v>0</v>
      </c>
      <c r="M72" s="45">
        <v>0</v>
      </c>
      <c r="N72" s="45">
        <v>9.1</v>
      </c>
      <c r="O72" s="45">
        <v>20</v>
      </c>
      <c r="P72" s="45">
        <v>67</v>
      </c>
      <c r="Q72" s="45">
        <v>33</v>
      </c>
      <c r="R72" s="45">
        <v>42</v>
      </c>
      <c r="S72" s="45">
        <v>70</v>
      </c>
      <c r="T72" s="39">
        <v>70</v>
      </c>
      <c r="U72" s="39">
        <v>11.4</v>
      </c>
      <c r="V72" s="39">
        <v>11.3</v>
      </c>
      <c r="W72" s="39">
        <v>5</v>
      </c>
      <c r="X72" s="39">
        <v>2</v>
      </c>
      <c r="Y72" s="39">
        <v>7.6</v>
      </c>
      <c r="Z72" s="45">
        <v>0.67</v>
      </c>
      <c r="AA72" s="45">
        <v>2.83</v>
      </c>
      <c r="AB72" s="45">
        <v>2.83</v>
      </c>
      <c r="AC72" s="45">
        <v>2.83</v>
      </c>
      <c r="AD72" s="45">
        <v>5.49</v>
      </c>
      <c r="AE72" s="45">
        <v>2.83</v>
      </c>
      <c r="AF72" s="45">
        <v>3.83</v>
      </c>
      <c r="AG72" s="45">
        <v>1</v>
      </c>
      <c r="AH72" s="45">
        <v>3.5</v>
      </c>
      <c r="AI72" s="45">
        <v>0</v>
      </c>
      <c r="AJ72" s="45">
        <v>0.38</v>
      </c>
      <c r="AK72" s="45">
        <v>0.22</v>
      </c>
      <c r="AL72" s="45">
        <v>0.18</v>
      </c>
      <c r="AM72" s="45">
        <v>1.43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7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0</v>
      </c>
      <c r="BJ72" s="33">
        <v>0</v>
      </c>
      <c r="BK72" s="1"/>
      <c r="BL72" s="8"/>
      <c r="BM72" s="8"/>
      <c r="BN72" s="56">
        <f t="shared" si="18"/>
        <v>11.073999999999998</v>
      </c>
      <c r="BO72" s="57">
        <f aca="true" t="shared" si="35" ref="BO72:BO138">IF(N72&gt;0,IF(C72="F",N72*EXP(-1.2*(BL72/N72)),(1-(0.4*(BL72/N72)))*N72),0)</f>
        <v>9.1</v>
      </c>
      <c r="BP72" s="33">
        <f t="shared" si="28"/>
        <v>1</v>
      </c>
      <c r="BQ72" s="56">
        <f t="shared" si="19"/>
        <v>35.58680184744417</v>
      </c>
      <c r="BR72" s="56">
        <f t="shared" si="22"/>
        <v>51.01080184744417</v>
      </c>
      <c r="BS72" s="36">
        <f t="shared" si="29"/>
        <v>2.2633536775926553</v>
      </c>
      <c r="BT72" s="7">
        <f t="shared" si="30"/>
        <v>51.01080184744417</v>
      </c>
      <c r="BU72" s="61">
        <f aca="true" t="shared" si="36" ref="BU72:BU138">IF(BR72&gt;0,(BR72-((0.18*BR72)-10.3)*2)/BR72*BS72,0)</f>
        <v>2.362570130385028</v>
      </c>
      <c r="BV72" s="61">
        <f t="shared" si="31"/>
        <v>1.936195831688878</v>
      </c>
      <c r="BW72" s="61">
        <f t="shared" si="32"/>
        <v>1.1711456696772813</v>
      </c>
      <c r="BX72" s="61">
        <f t="shared" si="33"/>
        <v>1.0144291494087332</v>
      </c>
      <c r="BY72" s="61">
        <f t="shared" si="21"/>
        <v>0.4640907865296464</v>
      </c>
      <c r="CA72" s="46">
        <v>1.25</v>
      </c>
      <c r="CB72" s="46">
        <v>1.18</v>
      </c>
      <c r="CC72" s="46">
        <v>0.61</v>
      </c>
      <c r="CD72" s="45">
        <v>56</v>
      </c>
      <c r="CF72" s="46">
        <v>0</v>
      </c>
      <c r="CG72" s="36">
        <v>0</v>
      </c>
      <c r="CI72" s="34">
        <f t="shared" si="34"/>
        <v>0.7650607728140206</v>
      </c>
    </row>
    <row r="73" spans="1:87" s="44" customFormat="1" ht="12.75">
      <c r="A73" s="33">
        <v>70</v>
      </c>
      <c r="B73" s="44" t="s">
        <v>176</v>
      </c>
      <c r="C73" s="45" t="s">
        <v>69</v>
      </c>
      <c r="D73" s="45">
        <v>89</v>
      </c>
      <c r="E73" s="36">
        <f t="shared" si="23"/>
        <v>0.5978111750511295</v>
      </c>
      <c r="F73" s="56">
        <f t="shared" si="24"/>
        <v>58.29249089903517</v>
      </c>
      <c r="G73" s="56">
        <f t="shared" si="25"/>
        <v>58.29249089903517</v>
      </c>
      <c r="H73" s="36">
        <f t="shared" si="26"/>
        <v>0.5736254007747883</v>
      </c>
      <c r="I73" s="36">
        <f t="shared" si="27"/>
        <v>0.3151838955408176</v>
      </c>
      <c r="J73" s="39">
        <v>0</v>
      </c>
      <c r="K73" s="46">
        <v>0</v>
      </c>
      <c r="L73" s="46">
        <v>0</v>
      </c>
      <c r="M73" s="45">
        <v>0</v>
      </c>
      <c r="N73" s="45">
        <v>10.3</v>
      </c>
      <c r="O73" s="45">
        <v>25</v>
      </c>
      <c r="P73" s="45">
        <v>72</v>
      </c>
      <c r="Q73" s="45">
        <v>28</v>
      </c>
      <c r="R73" s="45">
        <v>40</v>
      </c>
      <c r="S73" s="45">
        <v>64</v>
      </c>
      <c r="T73" s="39">
        <v>62.72</v>
      </c>
      <c r="U73" s="39">
        <v>6.25</v>
      </c>
      <c r="V73" s="39">
        <v>12.6</v>
      </c>
      <c r="W73" s="39">
        <v>5</v>
      </c>
      <c r="X73" s="39">
        <v>3.1</v>
      </c>
      <c r="Y73" s="39">
        <v>10</v>
      </c>
      <c r="Z73" s="45">
        <v>0.67</v>
      </c>
      <c r="AA73" s="45">
        <v>2.83</v>
      </c>
      <c r="AB73" s="45">
        <v>2.83</v>
      </c>
      <c r="AC73" s="45">
        <v>2.83</v>
      </c>
      <c r="AD73" s="45">
        <v>5.49</v>
      </c>
      <c r="AE73" s="45">
        <v>2.83</v>
      </c>
      <c r="AF73" s="45">
        <v>3.83</v>
      </c>
      <c r="AG73" s="45">
        <v>1</v>
      </c>
      <c r="AH73" s="45">
        <v>3.5</v>
      </c>
      <c r="AI73" s="45">
        <v>4.5</v>
      </c>
      <c r="AJ73" s="45">
        <v>0.36</v>
      </c>
      <c r="AK73" s="45">
        <v>0.24</v>
      </c>
      <c r="AL73" s="45">
        <v>0.22</v>
      </c>
      <c r="AM73" s="45">
        <v>2.91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12</v>
      </c>
      <c r="AT73" s="45">
        <v>92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7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0</v>
      </c>
      <c r="BI73" s="33">
        <v>0</v>
      </c>
      <c r="BJ73" s="33">
        <v>0</v>
      </c>
      <c r="BK73" s="1"/>
      <c r="BL73" s="8"/>
      <c r="BM73" s="8"/>
      <c r="BN73" s="56">
        <f t="shared" si="18"/>
        <v>12.347999999999997</v>
      </c>
      <c r="BO73" s="57">
        <f t="shared" si="35"/>
        <v>10.3</v>
      </c>
      <c r="BP73" s="33">
        <f t="shared" si="28"/>
        <v>2.1</v>
      </c>
      <c r="BQ73" s="56">
        <f t="shared" si="19"/>
        <v>37.919490899035175</v>
      </c>
      <c r="BR73" s="56">
        <f t="shared" si="22"/>
        <v>58.29249089903517</v>
      </c>
      <c r="BS73" s="36">
        <f t="shared" si="29"/>
        <v>2.5854346177594776</v>
      </c>
      <c r="BT73" s="7">
        <f t="shared" si="30"/>
        <v>58.29249089903517</v>
      </c>
      <c r="BU73" s="61">
        <f t="shared" si="36"/>
        <v>2.568345633019294</v>
      </c>
      <c r="BV73" s="61">
        <f t="shared" si="31"/>
        <v>2.144489089349487</v>
      </c>
      <c r="BW73" s="61">
        <f t="shared" si="32"/>
        <v>1.3175758298126894</v>
      </c>
      <c r="BX73" s="61">
        <f t="shared" si="33"/>
        <v>1.2642703833076334</v>
      </c>
      <c r="BY73" s="61">
        <f t="shared" si="21"/>
        <v>0.6946653057719621</v>
      </c>
      <c r="CA73" s="46">
        <v>1.25</v>
      </c>
      <c r="CB73" s="46">
        <v>1.18</v>
      </c>
      <c r="CC73" s="46">
        <v>0.61</v>
      </c>
      <c r="CD73" s="45">
        <v>55</v>
      </c>
      <c r="CF73" s="46">
        <v>0</v>
      </c>
      <c r="CG73" s="36">
        <v>0</v>
      </c>
      <c r="CI73" s="34">
        <f t="shared" si="34"/>
        <v>0.8426553533118928</v>
      </c>
    </row>
    <row r="74" spans="1:87" s="44" customFormat="1" ht="12.75">
      <c r="A74" s="33">
        <v>71</v>
      </c>
      <c r="B74" s="44" t="s">
        <v>177</v>
      </c>
      <c r="C74" s="45" t="s">
        <v>69</v>
      </c>
      <c r="D74" s="45">
        <v>88</v>
      </c>
      <c r="E74" s="36">
        <f t="shared" si="23"/>
        <v>0.6336341748062451</v>
      </c>
      <c r="F74" s="56">
        <f t="shared" si="24"/>
        <v>62.72603777526599</v>
      </c>
      <c r="G74" s="56">
        <f t="shared" si="25"/>
        <v>65.8219340238531</v>
      </c>
      <c r="H74" s="36">
        <f t="shared" si="26"/>
        <v>0.6507256951455213</v>
      </c>
      <c r="I74" s="36">
        <f t="shared" si="27"/>
        <v>0.38516564450679913</v>
      </c>
      <c r="J74" s="39">
        <v>63.617102489918075</v>
      </c>
      <c r="K74" s="46">
        <v>1.77</v>
      </c>
      <c r="L74" s="46">
        <v>0</v>
      </c>
      <c r="M74" s="45">
        <v>0</v>
      </c>
      <c r="N74" s="45">
        <v>8.6</v>
      </c>
      <c r="O74" s="45">
        <v>25</v>
      </c>
      <c r="P74" s="45">
        <v>65</v>
      </c>
      <c r="Q74" s="45">
        <v>35</v>
      </c>
      <c r="R74" s="45">
        <v>30</v>
      </c>
      <c r="S74" s="45">
        <v>41</v>
      </c>
      <c r="T74" s="39">
        <v>40.18</v>
      </c>
      <c r="U74" s="39">
        <v>4.88</v>
      </c>
      <c r="V74" s="39">
        <v>38.2</v>
      </c>
      <c r="W74" s="39">
        <v>90</v>
      </c>
      <c r="X74" s="39">
        <v>2.2</v>
      </c>
      <c r="Y74" s="39">
        <v>10</v>
      </c>
      <c r="Z74" s="45">
        <v>0.67</v>
      </c>
      <c r="AA74" s="45">
        <v>2.83</v>
      </c>
      <c r="AB74" s="45">
        <v>2.83</v>
      </c>
      <c r="AC74" s="45">
        <v>2.83</v>
      </c>
      <c r="AD74" s="45">
        <v>5.49</v>
      </c>
      <c r="AE74" s="45">
        <v>2.83</v>
      </c>
      <c r="AF74" s="45">
        <v>3.83</v>
      </c>
      <c r="AG74" s="45">
        <v>1</v>
      </c>
      <c r="AH74" s="45">
        <v>3.5</v>
      </c>
      <c r="AI74" s="45">
        <v>4.5</v>
      </c>
      <c r="AJ74" s="45">
        <v>0.65</v>
      </c>
      <c r="AK74" s="45">
        <v>0.32</v>
      </c>
      <c r="AL74" s="45">
        <v>0</v>
      </c>
      <c r="AM74" s="45">
        <v>1.67</v>
      </c>
      <c r="AN74" s="45">
        <v>0</v>
      </c>
      <c r="AO74" s="45">
        <v>0</v>
      </c>
      <c r="AP74" s="45">
        <v>0</v>
      </c>
      <c r="AQ74" s="45">
        <v>0</v>
      </c>
      <c r="AR74" s="45">
        <v>19</v>
      </c>
      <c r="AS74" s="45">
        <v>5</v>
      </c>
      <c r="AT74" s="45">
        <v>74</v>
      </c>
      <c r="AU74" s="45">
        <v>0</v>
      </c>
      <c r="AV74" s="45">
        <v>0</v>
      </c>
      <c r="AW74" s="45">
        <v>0</v>
      </c>
      <c r="AX74" s="45">
        <v>0</v>
      </c>
      <c r="AY74" s="45">
        <v>0</v>
      </c>
      <c r="AZ74" s="45">
        <v>211</v>
      </c>
      <c r="BA74" s="47">
        <v>0</v>
      </c>
      <c r="BB74" s="33">
        <v>0</v>
      </c>
      <c r="BC74" s="33">
        <v>0</v>
      </c>
      <c r="BD74" s="33">
        <v>0</v>
      </c>
      <c r="BE74" s="33">
        <v>0</v>
      </c>
      <c r="BF74" s="33">
        <v>0</v>
      </c>
      <c r="BG74" s="33">
        <v>0</v>
      </c>
      <c r="BH74" s="33">
        <v>0</v>
      </c>
      <c r="BI74" s="33">
        <v>0</v>
      </c>
      <c r="BJ74" s="33">
        <v>0</v>
      </c>
      <c r="BK74" s="1"/>
      <c r="BL74" s="8">
        <v>5.7</v>
      </c>
      <c r="BM74" s="8">
        <v>31</v>
      </c>
      <c r="BN74" s="56">
        <f t="shared" si="18"/>
        <v>49.8918</v>
      </c>
      <c r="BO74" s="57">
        <f t="shared" si="35"/>
        <v>3.882244112894558</v>
      </c>
      <c r="BP74" s="33">
        <f t="shared" si="28"/>
        <v>1.2000000000000002</v>
      </c>
      <c r="BQ74" s="56">
        <f t="shared" si="19"/>
        <v>16.347889910958536</v>
      </c>
      <c r="BR74" s="56">
        <f t="shared" si="22"/>
        <v>65.8219340238531</v>
      </c>
      <c r="BS74" s="36">
        <f t="shared" si="29"/>
        <v>2.8122726465823544</v>
      </c>
      <c r="BT74" s="7">
        <f t="shared" si="30"/>
        <v>62.72603777526599</v>
      </c>
      <c r="BU74" s="61">
        <f t="shared" si="36"/>
        <v>2.6799990440868195</v>
      </c>
      <c r="BV74" s="61">
        <f t="shared" si="31"/>
        <v>2.2567990345276874</v>
      </c>
      <c r="BW74" s="61">
        <f t="shared" si="32"/>
        <v>1.3965297212729642</v>
      </c>
      <c r="BX74" s="61">
        <f t="shared" si="33"/>
        <v>1.434199432100729</v>
      </c>
      <c r="BY74" s="61">
        <f t="shared" si="21"/>
        <v>0.8489050804929854</v>
      </c>
      <c r="CA74" s="46">
        <v>1.45</v>
      </c>
      <c r="CB74" s="46">
        <v>1.44</v>
      </c>
      <c r="CC74" s="46">
        <v>0.86</v>
      </c>
      <c r="CD74" s="45">
        <v>64</v>
      </c>
      <c r="CF74" s="46">
        <v>2.3</v>
      </c>
      <c r="CG74" s="36">
        <v>63.617102489918075</v>
      </c>
      <c r="CI74" s="34">
        <f t="shared" si="34"/>
        <v>0.8291308426252877</v>
      </c>
    </row>
    <row r="75" spans="1:87" s="44" customFormat="1" ht="12.75">
      <c r="A75" s="33">
        <v>72</v>
      </c>
      <c r="B75" s="44" t="s">
        <v>178</v>
      </c>
      <c r="C75" s="45" t="s">
        <v>69</v>
      </c>
      <c r="D75" s="45">
        <v>33</v>
      </c>
      <c r="E75" s="36">
        <f t="shared" si="23"/>
        <v>0.6876035410863006</v>
      </c>
      <c r="F75" s="56">
        <f t="shared" si="24"/>
        <v>62.64997160317006</v>
      </c>
      <c r="G75" s="56">
        <f t="shared" si="25"/>
        <v>65.7030806299532</v>
      </c>
      <c r="H75" s="36">
        <f t="shared" si="26"/>
        <v>0.7037616359229107</v>
      </c>
      <c r="I75" s="36">
        <f t="shared" si="27"/>
        <v>0.43273200607492635</v>
      </c>
      <c r="J75" s="39">
        <v>59.74475712096655</v>
      </c>
      <c r="K75" s="46">
        <v>0</v>
      </c>
      <c r="L75" s="46">
        <v>0</v>
      </c>
      <c r="M75" s="45">
        <v>0</v>
      </c>
      <c r="N75" s="45">
        <v>21</v>
      </c>
      <c r="O75" s="45">
        <v>60</v>
      </c>
      <c r="P75" s="45">
        <v>80</v>
      </c>
      <c r="Q75" s="45">
        <v>20</v>
      </c>
      <c r="R75" s="45">
        <v>34</v>
      </c>
      <c r="S75" s="45">
        <v>53</v>
      </c>
      <c r="T75" s="39">
        <v>42.4</v>
      </c>
      <c r="U75" s="39">
        <v>7</v>
      </c>
      <c r="V75" s="39">
        <v>13</v>
      </c>
      <c r="W75" s="39">
        <v>90</v>
      </c>
      <c r="X75" s="39">
        <v>6</v>
      </c>
      <c r="Y75" s="39">
        <v>7</v>
      </c>
      <c r="Z75" s="45">
        <v>0.67</v>
      </c>
      <c r="AA75" s="45">
        <v>2.83</v>
      </c>
      <c r="AB75" s="45">
        <v>2.83</v>
      </c>
      <c r="AC75" s="45">
        <v>2.83</v>
      </c>
      <c r="AD75" s="45">
        <v>5.49</v>
      </c>
      <c r="AE75" s="45">
        <v>2.83</v>
      </c>
      <c r="AF75" s="45">
        <v>3.83</v>
      </c>
      <c r="AG75" s="45">
        <v>1</v>
      </c>
      <c r="AH75" s="45">
        <v>3.5</v>
      </c>
      <c r="AI75" s="45">
        <v>4.5</v>
      </c>
      <c r="AJ75" s="45">
        <v>0.65</v>
      </c>
      <c r="AK75" s="45">
        <v>0.32</v>
      </c>
      <c r="AL75" s="45">
        <v>0</v>
      </c>
      <c r="AM75" s="45">
        <v>1.67</v>
      </c>
      <c r="AN75" s="45">
        <v>0</v>
      </c>
      <c r="AO75" s="45">
        <v>0</v>
      </c>
      <c r="AP75" s="45">
        <v>0</v>
      </c>
      <c r="AQ75" s="45">
        <v>0</v>
      </c>
      <c r="AR75" s="45">
        <v>19</v>
      </c>
      <c r="AS75" s="45">
        <v>5</v>
      </c>
      <c r="AT75" s="45">
        <v>74</v>
      </c>
      <c r="AU75" s="45">
        <v>0</v>
      </c>
      <c r="AV75" s="45">
        <v>0</v>
      </c>
      <c r="AW75" s="45">
        <v>0</v>
      </c>
      <c r="AX75" s="45">
        <v>0</v>
      </c>
      <c r="AY75" s="45">
        <v>0</v>
      </c>
      <c r="AZ75" s="45">
        <v>0</v>
      </c>
      <c r="BA75" s="47">
        <v>0</v>
      </c>
      <c r="BB75" s="33">
        <v>0</v>
      </c>
      <c r="BC75" s="33">
        <v>0</v>
      </c>
      <c r="BD75" s="33">
        <v>0</v>
      </c>
      <c r="BE75" s="33">
        <v>0</v>
      </c>
      <c r="BF75" s="33">
        <v>0</v>
      </c>
      <c r="BG75" s="33">
        <v>0</v>
      </c>
      <c r="BH75" s="33">
        <v>0</v>
      </c>
      <c r="BI75" s="33">
        <v>0</v>
      </c>
      <c r="BJ75" s="33">
        <v>0</v>
      </c>
      <c r="BK75" s="1"/>
      <c r="BL75" s="8">
        <v>5</v>
      </c>
      <c r="BM75" s="8">
        <v>15</v>
      </c>
      <c r="BN75" s="56">
        <f t="shared" si="18"/>
        <v>20.531000000000002</v>
      </c>
      <c r="BO75" s="57">
        <f t="shared" si="35"/>
        <v>15.781023154581005</v>
      </c>
      <c r="BP75" s="33">
        <f t="shared" si="28"/>
        <v>5</v>
      </c>
      <c r="BQ75" s="56">
        <f t="shared" si="19"/>
        <v>25.141057475372197</v>
      </c>
      <c r="BR75" s="56">
        <f t="shared" si="22"/>
        <v>65.7030806299532</v>
      </c>
      <c r="BS75" s="36">
        <f t="shared" si="29"/>
        <v>2.9719637106221692</v>
      </c>
      <c r="BT75" s="7">
        <f t="shared" si="30"/>
        <v>62.64997160317006</v>
      </c>
      <c r="BU75" s="61">
        <f t="shared" si="36"/>
        <v>2.833861674230958</v>
      </c>
      <c r="BV75" s="61">
        <f t="shared" si="31"/>
        <v>2.426000290973267</v>
      </c>
      <c r="BW75" s="61">
        <f t="shared" si="32"/>
        <v>1.5154782045542066</v>
      </c>
      <c r="BX75" s="61">
        <f t="shared" si="33"/>
        <v>1.5510906455740954</v>
      </c>
      <c r="BY75" s="61">
        <f t="shared" si="21"/>
        <v>0.9537413413891378</v>
      </c>
      <c r="CA75" s="46">
        <v>1.4</v>
      </c>
      <c r="CB75" s="46">
        <v>1.38</v>
      </c>
      <c r="CC75" s="46">
        <v>0.8</v>
      </c>
      <c r="CD75" s="45">
        <v>63</v>
      </c>
      <c r="CF75" s="46">
        <v>2.16</v>
      </c>
      <c r="CG75" s="36">
        <v>59.74475712096655</v>
      </c>
      <c r="CI75" s="34">
        <f t="shared" si="34"/>
        <v>0.8108710683880729</v>
      </c>
    </row>
    <row r="76" spans="1:87" s="44" customFormat="1" ht="12.75">
      <c r="A76" s="33">
        <v>73</v>
      </c>
      <c r="B76" s="44" t="s">
        <v>179</v>
      </c>
      <c r="C76" s="45" t="s">
        <v>69</v>
      </c>
      <c r="D76" s="45">
        <v>30</v>
      </c>
      <c r="E76" s="36">
        <f t="shared" si="23"/>
        <v>0.6209684716446172</v>
      </c>
      <c r="F76" s="56">
        <f t="shared" si="24"/>
        <v>61.43906038711341</v>
      </c>
      <c r="G76" s="56">
        <f t="shared" si="25"/>
        <v>63.811031854864694</v>
      </c>
      <c r="H76" s="36">
        <f t="shared" si="26"/>
        <v>0.6272822871831449</v>
      </c>
      <c r="I76" s="36">
        <f t="shared" si="27"/>
        <v>0.36399000437639867</v>
      </c>
      <c r="J76" s="39">
        <v>56.97879614314402</v>
      </c>
      <c r="K76" s="46">
        <v>0</v>
      </c>
      <c r="L76" s="46">
        <v>0</v>
      </c>
      <c r="M76" s="45">
        <v>0</v>
      </c>
      <c r="N76" s="45">
        <v>9.39</v>
      </c>
      <c r="O76" s="45">
        <v>45</v>
      </c>
      <c r="P76" s="45">
        <v>68</v>
      </c>
      <c r="Q76" s="45">
        <v>32</v>
      </c>
      <c r="R76" s="45">
        <v>41</v>
      </c>
      <c r="S76" s="45">
        <v>64</v>
      </c>
      <c r="T76" s="39">
        <v>51.84</v>
      </c>
      <c r="U76" s="39">
        <v>9.4</v>
      </c>
      <c r="V76" s="39">
        <v>18.07</v>
      </c>
      <c r="W76" s="39">
        <v>100</v>
      </c>
      <c r="X76" s="39">
        <v>2.64</v>
      </c>
      <c r="Y76" s="39">
        <v>5.9</v>
      </c>
      <c r="Z76" s="45">
        <v>0.8</v>
      </c>
      <c r="AA76" s="45">
        <v>2.13</v>
      </c>
      <c r="AB76" s="45">
        <v>1.87</v>
      </c>
      <c r="AC76" s="45">
        <v>2.13</v>
      </c>
      <c r="AD76" s="45">
        <v>6.4</v>
      </c>
      <c r="AE76" s="45">
        <v>2.4</v>
      </c>
      <c r="AF76" s="45">
        <v>3.2</v>
      </c>
      <c r="AG76" s="45">
        <v>1.07</v>
      </c>
      <c r="AH76" s="45">
        <v>2.94</v>
      </c>
      <c r="AI76" s="45">
        <v>0.75</v>
      </c>
      <c r="AJ76" s="45">
        <v>0.49</v>
      </c>
      <c r="AK76" s="45">
        <v>0.22</v>
      </c>
      <c r="AL76" s="45">
        <v>0.28</v>
      </c>
      <c r="AM76" s="45">
        <v>1.72</v>
      </c>
      <c r="AN76" s="45">
        <v>0.12</v>
      </c>
      <c r="AO76" s="45">
        <v>0.02</v>
      </c>
      <c r="AP76" s="45">
        <v>0.11</v>
      </c>
      <c r="AQ76" s="45">
        <v>285</v>
      </c>
      <c r="AR76" s="45">
        <v>32</v>
      </c>
      <c r="AS76" s="45">
        <v>35</v>
      </c>
      <c r="AT76" s="45">
        <v>73</v>
      </c>
      <c r="AU76" s="45">
        <v>0</v>
      </c>
      <c r="AV76" s="45">
        <v>0.3</v>
      </c>
      <c r="AW76" s="45">
        <v>0</v>
      </c>
      <c r="AX76" s="45">
        <v>0</v>
      </c>
      <c r="AY76" s="45">
        <v>0</v>
      </c>
      <c r="AZ76" s="45">
        <v>0</v>
      </c>
      <c r="BA76" s="47">
        <v>0</v>
      </c>
      <c r="BB76" s="33">
        <v>0</v>
      </c>
      <c r="BC76" s="33">
        <v>0</v>
      </c>
      <c r="BD76" s="33">
        <v>0</v>
      </c>
      <c r="BE76" s="33">
        <v>0</v>
      </c>
      <c r="BF76" s="33">
        <v>0</v>
      </c>
      <c r="BG76" s="33">
        <v>0</v>
      </c>
      <c r="BH76" s="33">
        <v>0</v>
      </c>
      <c r="BI76" s="33">
        <v>0</v>
      </c>
      <c r="BJ76" s="33">
        <v>0</v>
      </c>
      <c r="BK76" s="1"/>
      <c r="BL76" s="8">
        <v>5</v>
      </c>
      <c r="BM76" s="8">
        <v>50</v>
      </c>
      <c r="BN76" s="56">
        <f t="shared" si="18"/>
        <v>49.068599999999996</v>
      </c>
      <c r="BO76" s="57">
        <f t="shared" si="35"/>
        <v>4.956340457524641</v>
      </c>
      <c r="BP76" s="33">
        <f t="shared" si="28"/>
        <v>1.6400000000000001</v>
      </c>
      <c r="BQ76" s="56">
        <f t="shared" si="19"/>
        <v>13.096091397340057</v>
      </c>
      <c r="BR76" s="56">
        <f t="shared" si="22"/>
        <v>63.811031854864694</v>
      </c>
      <c r="BS76" s="36">
        <f t="shared" si="29"/>
        <v>2.7426321043096626</v>
      </c>
      <c r="BT76" s="7">
        <f t="shared" si="30"/>
        <v>61.43906038711341</v>
      </c>
      <c r="BU76" s="61">
        <f t="shared" si="36"/>
        <v>2.640683508449976</v>
      </c>
      <c r="BV76" s="61">
        <f t="shared" si="31"/>
        <v>2.2170903435344758</v>
      </c>
      <c r="BW76" s="61">
        <f t="shared" si="32"/>
        <v>1.3686145115047363</v>
      </c>
      <c r="BX76" s="61">
        <f t="shared" si="33"/>
        <v>1.3825301609516516</v>
      </c>
      <c r="BY76" s="61">
        <f t="shared" si="21"/>
        <v>0.8022339696455827</v>
      </c>
      <c r="CA76" s="46">
        <v>1.35</v>
      </c>
      <c r="CB76" s="46">
        <v>1.31</v>
      </c>
      <c r="CC76" s="46">
        <v>0.74</v>
      </c>
      <c r="CD76" s="45">
        <v>60</v>
      </c>
      <c r="CF76" s="46">
        <v>2.06</v>
      </c>
      <c r="CG76" s="36">
        <v>56.97879614314402</v>
      </c>
      <c r="CI76" s="34">
        <f t="shared" si="34"/>
        <v>0.6720079740014397</v>
      </c>
    </row>
    <row r="77" spans="1:87" s="44" customFormat="1" ht="12.75">
      <c r="A77" s="33">
        <v>74</v>
      </c>
      <c r="B77" s="44" t="s">
        <v>180</v>
      </c>
      <c r="C77" s="45" t="s">
        <v>69</v>
      </c>
      <c r="D77" s="45">
        <v>90</v>
      </c>
      <c r="E77" s="36">
        <f t="shared" si="23"/>
        <v>0.5692350272696112</v>
      </c>
      <c r="F77" s="56">
        <f t="shared" si="24"/>
        <v>56.44980268630666</v>
      </c>
      <c r="G77" s="56">
        <f t="shared" si="25"/>
        <v>56.44980268630666</v>
      </c>
      <c r="H77" s="36">
        <f t="shared" si="26"/>
        <v>0.5328229236352656</v>
      </c>
      <c r="I77" s="36">
        <f t="shared" si="27"/>
        <v>0.277759558394025</v>
      </c>
      <c r="J77" s="39">
        <v>56.14900784979726</v>
      </c>
      <c r="K77" s="46">
        <v>1.91</v>
      </c>
      <c r="L77" s="46">
        <v>0</v>
      </c>
      <c r="M77" s="45">
        <v>0</v>
      </c>
      <c r="N77" s="45">
        <v>11.3</v>
      </c>
      <c r="O77" s="45">
        <v>20</v>
      </c>
      <c r="P77" s="45">
        <v>69</v>
      </c>
      <c r="Q77" s="45">
        <v>31</v>
      </c>
      <c r="R77" s="45">
        <v>41</v>
      </c>
      <c r="S77" s="45">
        <v>68</v>
      </c>
      <c r="T77" s="39">
        <v>66.64</v>
      </c>
      <c r="U77" s="39">
        <v>9.2</v>
      </c>
      <c r="V77" s="39">
        <v>9.3</v>
      </c>
      <c r="W77" s="39">
        <v>10</v>
      </c>
      <c r="X77" s="39">
        <v>1.8</v>
      </c>
      <c r="Y77" s="39">
        <v>9.6</v>
      </c>
      <c r="Z77" s="45">
        <v>0.67</v>
      </c>
      <c r="AA77" s="45">
        <v>2.83</v>
      </c>
      <c r="AB77" s="45">
        <v>2.83</v>
      </c>
      <c r="AC77" s="45">
        <v>2.83</v>
      </c>
      <c r="AD77" s="45">
        <v>5.49</v>
      </c>
      <c r="AE77" s="45">
        <v>2.83</v>
      </c>
      <c r="AF77" s="45">
        <v>3.83</v>
      </c>
      <c r="AG77" s="45">
        <v>1</v>
      </c>
      <c r="AH77" s="45">
        <v>3.5</v>
      </c>
      <c r="AI77" s="45">
        <v>4.5</v>
      </c>
      <c r="AJ77" s="45">
        <v>0.51</v>
      </c>
      <c r="AK77" s="45">
        <v>0.31</v>
      </c>
      <c r="AL77" s="45">
        <v>0.32</v>
      </c>
      <c r="AM77" s="45">
        <v>2.08</v>
      </c>
      <c r="AN77" s="45">
        <v>0.06</v>
      </c>
      <c r="AO77" s="45">
        <v>0.02</v>
      </c>
      <c r="AP77" s="45">
        <v>0</v>
      </c>
      <c r="AQ77" s="45">
        <v>193</v>
      </c>
      <c r="AR77" s="45">
        <v>38</v>
      </c>
      <c r="AS77" s="45">
        <v>37</v>
      </c>
      <c r="AT77" s="45">
        <v>91</v>
      </c>
      <c r="AU77" s="45">
        <v>0</v>
      </c>
      <c r="AV77" s="45">
        <v>0.13</v>
      </c>
      <c r="AW77" s="45">
        <v>0</v>
      </c>
      <c r="AX77" s="45">
        <v>0</v>
      </c>
      <c r="AY77" s="45">
        <v>0</v>
      </c>
      <c r="AZ77" s="45">
        <v>0</v>
      </c>
      <c r="BA77" s="47">
        <v>0</v>
      </c>
      <c r="BB77" s="33">
        <v>0</v>
      </c>
      <c r="BC77" s="33">
        <v>0</v>
      </c>
      <c r="BD77" s="33">
        <v>0</v>
      </c>
      <c r="BE77" s="33">
        <v>0</v>
      </c>
      <c r="BF77" s="33">
        <v>0</v>
      </c>
      <c r="BG77" s="33">
        <v>0</v>
      </c>
      <c r="BH77" s="33">
        <v>0</v>
      </c>
      <c r="BI77" s="33">
        <v>0</v>
      </c>
      <c r="BJ77" s="33">
        <v>0</v>
      </c>
      <c r="BK77" s="1"/>
      <c r="BL77" s="8">
        <v>4</v>
      </c>
      <c r="BM77" s="8">
        <v>40</v>
      </c>
      <c r="BN77" s="56">
        <f t="shared" si="18"/>
        <v>35.77</v>
      </c>
      <c r="BO77" s="57">
        <f t="shared" si="35"/>
        <v>7.3892331772426</v>
      </c>
      <c r="BP77" s="33">
        <f t="shared" si="28"/>
        <v>0.8</v>
      </c>
      <c r="BQ77" s="56">
        <f t="shared" si="19"/>
        <v>18.49056950906406</v>
      </c>
      <c r="BR77" s="56">
        <f t="shared" si="22"/>
        <v>56.44980268630666</v>
      </c>
      <c r="BS77" s="36">
        <f t="shared" si="29"/>
        <v>2.4679409773062764</v>
      </c>
      <c r="BT77" s="7">
        <f t="shared" si="30"/>
        <v>56.44980268630666</v>
      </c>
      <c r="BU77" s="61">
        <f t="shared" si="36"/>
        <v>2.480098024171124</v>
      </c>
      <c r="BV77" s="61">
        <f t="shared" si="31"/>
        <v>2.0548990044128352</v>
      </c>
      <c r="BW77" s="61">
        <f t="shared" si="32"/>
        <v>1.254594000102223</v>
      </c>
      <c r="BX77" s="61">
        <f t="shared" si="33"/>
        <v>1.1743417236921254</v>
      </c>
      <c r="BY77" s="61">
        <f t="shared" si="21"/>
        <v>0.6121820667004312</v>
      </c>
      <c r="CA77" s="46">
        <v>1.25</v>
      </c>
      <c r="CB77" s="46">
        <v>1.18</v>
      </c>
      <c r="CC77" s="46">
        <v>0.61</v>
      </c>
      <c r="CD77" s="45">
        <v>56</v>
      </c>
      <c r="CF77" s="46">
        <v>2.03</v>
      </c>
      <c r="CG77" s="36">
        <v>56.14900784979726</v>
      </c>
      <c r="CI77" s="34">
        <f t="shared" si="34"/>
        <v>0.7137011544335364</v>
      </c>
    </row>
    <row r="78" spans="1:87" s="44" customFormat="1" ht="12.75">
      <c r="A78" s="33">
        <v>75</v>
      </c>
      <c r="B78" s="44" t="s">
        <v>181</v>
      </c>
      <c r="C78" s="45" t="s">
        <v>69</v>
      </c>
      <c r="D78" s="45">
        <v>18</v>
      </c>
      <c r="E78" s="36">
        <f t="shared" si="23"/>
        <v>0.6239167552987611</v>
      </c>
      <c r="F78" s="56">
        <f t="shared" si="24"/>
        <v>59.32609622921758</v>
      </c>
      <c r="G78" s="56">
        <f t="shared" si="25"/>
        <v>60.50952535815247</v>
      </c>
      <c r="H78" s="36">
        <f t="shared" si="26"/>
        <v>0.6123277955101973</v>
      </c>
      <c r="I78" s="36">
        <f t="shared" si="27"/>
        <v>0.35043469521554743</v>
      </c>
      <c r="J78" s="39">
        <v>63.617102489918075</v>
      </c>
      <c r="K78" s="46">
        <v>0</v>
      </c>
      <c r="L78" s="46">
        <v>0</v>
      </c>
      <c r="M78" s="45">
        <v>0</v>
      </c>
      <c r="N78" s="45">
        <v>16.8</v>
      </c>
      <c r="O78" s="45">
        <v>45</v>
      </c>
      <c r="P78" s="45">
        <v>88</v>
      </c>
      <c r="Q78" s="45">
        <v>12</v>
      </c>
      <c r="R78" s="45">
        <v>38</v>
      </c>
      <c r="S78" s="45">
        <v>55</v>
      </c>
      <c r="T78" s="39">
        <v>22.55</v>
      </c>
      <c r="U78" s="39">
        <v>9.9</v>
      </c>
      <c r="V78" s="39">
        <v>15.3</v>
      </c>
      <c r="W78" s="39">
        <v>90</v>
      </c>
      <c r="X78" s="39">
        <v>3.9</v>
      </c>
      <c r="Y78" s="39">
        <v>9</v>
      </c>
      <c r="Z78" s="45">
        <v>0.67</v>
      </c>
      <c r="AA78" s="45">
        <v>2.83</v>
      </c>
      <c r="AB78" s="45">
        <v>2.83</v>
      </c>
      <c r="AC78" s="45">
        <v>2.83</v>
      </c>
      <c r="AD78" s="45">
        <v>5.49</v>
      </c>
      <c r="AE78" s="45">
        <v>2.83</v>
      </c>
      <c r="AF78" s="45">
        <v>3.83</v>
      </c>
      <c r="AG78" s="45">
        <v>1</v>
      </c>
      <c r="AH78" s="45">
        <v>3.5</v>
      </c>
      <c r="AI78" s="45">
        <v>4.5</v>
      </c>
      <c r="AJ78" s="45">
        <v>0.49</v>
      </c>
      <c r="AK78" s="45">
        <v>0.44</v>
      </c>
      <c r="AL78" s="45">
        <v>0.35</v>
      </c>
      <c r="AM78" s="45">
        <v>2.14</v>
      </c>
      <c r="AN78" s="45">
        <v>0.11</v>
      </c>
      <c r="AO78" s="45">
        <v>0.01</v>
      </c>
      <c r="AP78" s="45">
        <v>0</v>
      </c>
      <c r="AQ78" s="45">
        <v>200</v>
      </c>
      <c r="AR78" s="45">
        <v>0</v>
      </c>
      <c r="AS78" s="45">
        <v>0</v>
      </c>
      <c r="AT78" s="45">
        <v>0</v>
      </c>
      <c r="AU78" s="45">
        <v>0</v>
      </c>
      <c r="AV78" s="45">
        <v>0</v>
      </c>
      <c r="AW78" s="45">
        <v>0</v>
      </c>
      <c r="AX78" s="45">
        <v>0</v>
      </c>
      <c r="AY78" s="45">
        <v>0</v>
      </c>
      <c r="AZ78" s="45">
        <v>0</v>
      </c>
      <c r="BA78" s="47">
        <v>0</v>
      </c>
      <c r="BB78" s="33">
        <v>0</v>
      </c>
      <c r="BC78" s="33">
        <v>0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0</v>
      </c>
      <c r="BJ78" s="33">
        <v>0</v>
      </c>
      <c r="BK78" s="1"/>
      <c r="BL78" s="8">
        <v>5</v>
      </c>
      <c r="BM78" s="8">
        <v>30</v>
      </c>
      <c r="BN78" s="56">
        <f t="shared" si="18"/>
        <v>31.164000000000005</v>
      </c>
      <c r="BO78" s="57">
        <f t="shared" si="35"/>
        <v>11.75449862790219</v>
      </c>
      <c r="BP78" s="33">
        <f t="shared" si="28"/>
        <v>2.9</v>
      </c>
      <c r="BQ78" s="56">
        <f t="shared" si="19"/>
        <v>18.06602673025027</v>
      </c>
      <c r="BR78" s="56">
        <f t="shared" si="22"/>
        <v>60.50952535815247</v>
      </c>
      <c r="BS78" s="36">
        <f t="shared" si="29"/>
        <v>2.698513045833035</v>
      </c>
      <c r="BT78" s="7">
        <f t="shared" si="30"/>
        <v>59.32609622921758</v>
      </c>
      <c r="BU78" s="61">
        <f t="shared" si="36"/>
        <v>2.6457362487197296</v>
      </c>
      <c r="BV78" s="61">
        <f t="shared" si="31"/>
        <v>2.2263336112069267</v>
      </c>
      <c r="BW78" s="61">
        <f t="shared" si="32"/>
        <v>1.3751125286784696</v>
      </c>
      <c r="BX78" s="61">
        <f t="shared" si="33"/>
        <v>1.349570461304475</v>
      </c>
      <c r="BY78" s="61">
        <f t="shared" si="21"/>
        <v>0.7723580682550666</v>
      </c>
      <c r="CA78" s="46">
        <v>1.49</v>
      </c>
      <c r="CB78" s="46">
        <v>1.63</v>
      </c>
      <c r="CC78" s="46">
        <v>1.03</v>
      </c>
      <c r="CD78" s="45">
        <v>66</v>
      </c>
      <c r="CF78" s="46">
        <v>2.3</v>
      </c>
      <c r="CG78" s="36">
        <v>63.617102489918075</v>
      </c>
      <c r="CI78" s="34">
        <f t="shared" si="34"/>
        <v>0.72872593073162</v>
      </c>
    </row>
    <row r="79" spans="1:87" s="44" customFormat="1" ht="12.75">
      <c r="A79" s="33">
        <v>76</v>
      </c>
      <c r="B79" s="44" t="s">
        <v>182</v>
      </c>
      <c r="C79" s="45" t="s">
        <v>69</v>
      </c>
      <c r="D79" s="45">
        <v>28</v>
      </c>
      <c r="E79" s="36">
        <f t="shared" si="23"/>
        <v>0.5182911664128218</v>
      </c>
      <c r="F79" s="56">
        <f t="shared" si="24"/>
        <v>52.75206581376154</v>
      </c>
      <c r="G79" s="56">
        <f t="shared" si="25"/>
        <v>52.75206581376154</v>
      </c>
      <c r="H79" s="36">
        <f t="shared" si="26"/>
        <v>0.45662410737498993</v>
      </c>
      <c r="I79" s="36">
        <f t="shared" si="27"/>
        <v>0.20717238254773826</v>
      </c>
      <c r="J79" s="39">
        <v>52.553258578627975</v>
      </c>
      <c r="K79" s="46">
        <v>1.91</v>
      </c>
      <c r="L79" s="46">
        <v>0</v>
      </c>
      <c r="M79" s="45">
        <v>0</v>
      </c>
      <c r="N79" s="45">
        <v>10.8</v>
      </c>
      <c r="O79" s="45">
        <v>50</v>
      </c>
      <c r="P79" s="45">
        <v>72</v>
      </c>
      <c r="Q79" s="45">
        <v>28</v>
      </c>
      <c r="R79" s="45">
        <v>41</v>
      </c>
      <c r="S79" s="45">
        <v>68</v>
      </c>
      <c r="T79" s="39">
        <v>27.88</v>
      </c>
      <c r="U79" s="39">
        <v>10.4</v>
      </c>
      <c r="V79" s="39">
        <v>8.6</v>
      </c>
      <c r="W79" s="39">
        <v>100</v>
      </c>
      <c r="X79" s="39">
        <v>2.8</v>
      </c>
      <c r="Y79" s="39">
        <v>9.8</v>
      </c>
      <c r="Z79" s="45">
        <v>0.67</v>
      </c>
      <c r="AA79" s="45">
        <v>2.83</v>
      </c>
      <c r="AB79" s="45">
        <v>2.83</v>
      </c>
      <c r="AC79" s="45">
        <v>2.83</v>
      </c>
      <c r="AD79" s="45">
        <v>5.49</v>
      </c>
      <c r="AE79" s="45">
        <v>2.83</v>
      </c>
      <c r="AF79" s="45">
        <v>3.83</v>
      </c>
      <c r="AG79" s="45">
        <v>1</v>
      </c>
      <c r="AH79" s="45">
        <v>3.5</v>
      </c>
      <c r="AI79" s="45">
        <v>4.5</v>
      </c>
      <c r="AJ79" s="45">
        <v>0.5</v>
      </c>
      <c r="AK79" s="45">
        <v>0.21</v>
      </c>
      <c r="AL79" s="45">
        <v>0.42</v>
      </c>
      <c r="AM79" s="45">
        <v>2.61</v>
      </c>
      <c r="AN79" s="45">
        <v>0.06</v>
      </c>
      <c r="AO79" s="45">
        <v>0.02</v>
      </c>
      <c r="AP79" s="45">
        <v>0</v>
      </c>
      <c r="AQ79" s="45">
        <v>127</v>
      </c>
      <c r="AR79" s="45">
        <v>0</v>
      </c>
      <c r="AS79" s="45">
        <v>37</v>
      </c>
      <c r="AT79" s="45">
        <v>99</v>
      </c>
      <c r="AU79" s="45">
        <v>0</v>
      </c>
      <c r="AV79" s="45">
        <v>0.31</v>
      </c>
      <c r="AW79" s="45">
        <v>0</v>
      </c>
      <c r="AX79" s="45">
        <v>0</v>
      </c>
      <c r="AY79" s="45">
        <v>0</v>
      </c>
      <c r="AZ79" s="45">
        <v>0</v>
      </c>
      <c r="BA79" s="47">
        <v>0</v>
      </c>
      <c r="BB79" s="33">
        <v>0</v>
      </c>
      <c r="BC79" s="33">
        <v>0</v>
      </c>
      <c r="BD79" s="33">
        <v>0</v>
      </c>
      <c r="BE79" s="33">
        <v>0</v>
      </c>
      <c r="BF79" s="33">
        <v>0</v>
      </c>
      <c r="BG79" s="33">
        <v>0</v>
      </c>
      <c r="BH79" s="33">
        <v>0</v>
      </c>
      <c r="BI79" s="33">
        <v>0</v>
      </c>
      <c r="BJ79" s="33">
        <v>0</v>
      </c>
      <c r="BK79" s="1"/>
      <c r="BL79" s="8">
        <v>11</v>
      </c>
      <c r="BM79" s="8">
        <v>40</v>
      </c>
      <c r="BN79" s="56">
        <f t="shared" si="18"/>
        <v>35.08400000000001</v>
      </c>
      <c r="BO79" s="57">
        <f t="shared" si="35"/>
        <v>3.1814081457491605</v>
      </c>
      <c r="BP79" s="33">
        <f t="shared" si="28"/>
        <v>1.7999999999999998</v>
      </c>
      <c r="BQ79" s="56">
        <f t="shared" si="19"/>
        <v>17.436657668012373</v>
      </c>
      <c r="BR79" s="56">
        <f t="shared" si="22"/>
        <v>52.75206581376154</v>
      </c>
      <c r="BS79" s="36">
        <f t="shared" si="29"/>
        <v>2.2532264782184734</v>
      </c>
      <c r="BT79" s="7">
        <f t="shared" si="30"/>
        <v>52.75206581376154</v>
      </c>
      <c r="BU79" s="61">
        <f t="shared" si="36"/>
        <v>2.321963481506217</v>
      </c>
      <c r="BV79" s="61">
        <f t="shared" si="31"/>
        <v>1.8951831163212793</v>
      </c>
      <c r="BW79" s="61">
        <f t="shared" si="32"/>
        <v>1.1423137307738593</v>
      </c>
      <c r="BX79" s="61">
        <f t="shared" si="33"/>
        <v>1.006399532654478</v>
      </c>
      <c r="BY79" s="61">
        <f t="shared" si="21"/>
        <v>0.45660793113521514</v>
      </c>
      <c r="CA79" s="46">
        <v>1.23</v>
      </c>
      <c r="CB79" s="46">
        <v>1.14</v>
      </c>
      <c r="CC79" s="46">
        <v>0.58</v>
      </c>
      <c r="CD79" s="45">
        <v>55</v>
      </c>
      <c r="CF79" s="46">
        <v>1.9</v>
      </c>
      <c r="CG79" s="36">
        <v>52.553258578627975</v>
      </c>
      <c r="CI79" s="34">
        <f t="shared" si="34"/>
        <v>0.689304936274999</v>
      </c>
    </row>
    <row r="80" spans="1:87" s="44" customFormat="1" ht="12.75">
      <c r="A80" s="33">
        <v>77</v>
      </c>
      <c r="B80" s="44" t="s">
        <v>185</v>
      </c>
      <c r="C80" s="45" t="s">
        <v>69</v>
      </c>
      <c r="D80" s="45">
        <v>89</v>
      </c>
      <c r="E80" s="36">
        <f t="shared" si="23"/>
        <v>0.5690062064476187</v>
      </c>
      <c r="F80" s="56">
        <f t="shared" si="24"/>
        <v>58.65003661941084</v>
      </c>
      <c r="G80" s="56">
        <f t="shared" si="25"/>
        <v>58.65003661941084</v>
      </c>
      <c r="H80" s="36">
        <f t="shared" si="26"/>
        <v>0.5444733847854352</v>
      </c>
      <c r="I80" s="36">
        <f t="shared" si="27"/>
        <v>0.28847243272478507</v>
      </c>
      <c r="J80" s="39">
        <v>55.042623458668245</v>
      </c>
      <c r="K80" s="46">
        <v>1.79</v>
      </c>
      <c r="L80" s="46">
        <v>0</v>
      </c>
      <c r="M80" s="45">
        <v>0</v>
      </c>
      <c r="N80" s="45">
        <v>8</v>
      </c>
      <c r="O80" s="45">
        <v>25</v>
      </c>
      <c r="P80" s="45">
        <v>68</v>
      </c>
      <c r="Q80" s="45">
        <v>32</v>
      </c>
      <c r="R80" s="45">
        <v>36</v>
      </c>
      <c r="S80" s="45">
        <v>69</v>
      </c>
      <c r="T80" s="39">
        <v>67.62</v>
      </c>
      <c r="U80" s="39">
        <v>7.46</v>
      </c>
      <c r="V80" s="39">
        <v>13.3</v>
      </c>
      <c r="W80" s="39">
        <v>6</v>
      </c>
      <c r="X80" s="39">
        <v>2.7</v>
      </c>
      <c r="Y80" s="39">
        <v>7</v>
      </c>
      <c r="Z80" s="45">
        <v>0.67</v>
      </c>
      <c r="AA80" s="45">
        <v>2.83</v>
      </c>
      <c r="AB80" s="45">
        <v>2.83</v>
      </c>
      <c r="AC80" s="45">
        <v>2.83</v>
      </c>
      <c r="AD80" s="45">
        <v>5.49</v>
      </c>
      <c r="AE80" s="45">
        <v>2.83</v>
      </c>
      <c r="AF80" s="45">
        <v>3.83</v>
      </c>
      <c r="AG80" s="45">
        <v>1</v>
      </c>
      <c r="AH80" s="45">
        <v>3.5</v>
      </c>
      <c r="AI80" s="45">
        <v>4.5</v>
      </c>
      <c r="AJ80" s="45">
        <v>0.4</v>
      </c>
      <c r="AK80" s="45">
        <v>0.15</v>
      </c>
      <c r="AL80" s="45">
        <v>0.11</v>
      </c>
      <c r="AM80" s="45">
        <v>1.61</v>
      </c>
      <c r="AN80" s="45">
        <v>0.09</v>
      </c>
      <c r="AO80" s="45">
        <v>0.01</v>
      </c>
      <c r="AP80" s="45">
        <v>0</v>
      </c>
      <c r="AQ80" s="45">
        <v>0</v>
      </c>
      <c r="AR80" s="45">
        <v>54</v>
      </c>
      <c r="AS80" s="45">
        <v>29</v>
      </c>
      <c r="AT80" s="45">
        <v>93</v>
      </c>
      <c r="AU80" s="45">
        <v>0</v>
      </c>
      <c r="AV80" s="45">
        <v>0</v>
      </c>
      <c r="AW80" s="45">
        <v>0</v>
      </c>
      <c r="AX80" s="45">
        <v>0</v>
      </c>
      <c r="AY80" s="45">
        <v>2</v>
      </c>
      <c r="AZ80" s="45">
        <v>0</v>
      </c>
      <c r="BA80" s="47">
        <v>0</v>
      </c>
      <c r="BB80" s="33">
        <v>0</v>
      </c>
      <c r="BC80" s="33">
        <v>0</v>
      </c>
      <c r="BD80" s="33">
        <v>0</v>
      </c>
      <c r="BE80" s="33">
        <v>0</v>
      </c>
      <c r="BF80" s="33">
        <v>0</v>
      </c>
      <c r="BG80" s="33">
        <v>0</v>
      </c>
      <c r="BH80" s="33">
        <v>0</v>
      </c>
      <c r="BI80" s="33">
        <v>0</v>
      </c>
      <c r="BJ80" s="33">
        <v>0</v>
      </c>
      <c r="BK80" s="1"/>
      <c r="BL80" s="8">
        <v>6.1</v>
      </c>
      <c r="BM80" s="8">
        <v>31</v>
      </c>
      <c r="BN80" s="56">
        <f t="shared" si="18"/>
        <v>33.996199999999995</v>
      </c>
      <c r="BO80" s="57">
        <f t="shared" si="35"/>
        <v>3.2041330087265507</v>
      </c>
      <c r="BP80" s="33">
        <f t="shared" si="28"/>
        <v>1.7000000000000002</v>
      </c>
      <c r="BQ80" s="56">
        <f t="shared" si="19"/>
        <v>24.624703610684296</v>
      </c>
      <c r="BR80" s="56">
        <f t="shared" si="22"/>
        <v>58.65003661941084</v>
      </c>
      <c r="BS80" s="36">
        <f t="shared" si="29"/>
        <v>2.501309400137427</v>
      </c>
      <c r="BT80" s="7">
        <f t="shared" si="30"/>
        <v>58.65003661941084</v>
      </c>
      <c r="BU80" s="61">
        <f t="shared" si="36"/>
        <v>2.479387742786293</v>
      </c>
      <c r="BV80" s="61">
        <f t="shared" si="31"/>
        <v>2.054181620214156</v>
      </c>
      <c r="BW80" s="61">
        <f t="shared" si="32"/>
        <v>1.2540896790105516</v>
      </c>
      <c r="BX80" s="61">
        <f t="shared" si="33"/>
        <v>1.200019340067099</v>
      </c>
      <c r="BY80" s="61">
        <f t="shared" si="21"/>
        <v>0.6357932417254264</v>
      </c>
      <c r="CA80" s="46">
        <v>1.25</v>
      </c>
      <c r="CB80" s="46">
        <v>1.18</v>
      </c>
      <c r="CC80" s="46">
        <v>0.61</v>
      </c>
      <c r="CD80" s="45">
        <v>56</v>
      </c>
      <c r="CF80" s="46">
        <v>1.99</v>
      </c>
      <c r="CG80" s="36">
        <v>55.042623458668245</v>
      </c>
      <c r="CI80" s="34">
        <f t="shared" si="34"/>
        <v>0.7732201548557804</v>
      </c>
    </row>
    <row r="81" spans="1:87" s="44" customFormat="1" ht="12.75">
      <c r="A81" s="33">
        <v>78</v>
      </c>
      <c r="B81" s="44" t="s">
        <v>184</v>
      </c>
      <c r="C81" s="45" t="s">
        <v>69</v>
      </c>
      <c r="D81" s="45">
        <v>89</v>
      </c>
      <c r="E81" s="36">
        <f t="shared" si="23"/>
        <v>0.602925622464949</v>
      </c>
      <c r="F81" s="56">
        <f t="shared" si="24"/>
        <v>59.78006696467423</v>
      </c>
      <c r="G81" s="56">
        <f t="shared" si="25"/>
        <v>61.21885463230349</v>
      </c>
      <c r="H81" s="36">
        <f t="shared" si="26"/>
        <v>0.5947249278787177</v>
      </c>
      <c r="I81" s="36">
        <f t="shared" si="27"/>
        <v>0.3344318651433186</v>
      </c>
      <c r="J81" s="39">
        <v>64.44689078326483</v>
      </c>
      <c r="K81" s="46">
        <v>2.19</v>
      </c>
      <c r="L81" s="46">
        <v>0</v>
      </c>
      <c r="M81" s="45">
        <v>0</v>
      </c>
      <c r="N81" s="45">
        <v>11</v>
      </c>
      <c r="O81" s="45">
        <v>25</v>
      </c>
      <c r="P81" s="45">
        <v>73</v>
      </c>
      <c r="Q81" s="45">
        <v>27</v>
      </c>
      <c r="R81" s="45">
        <v>32</v>
      </c>
      <c r="S81" s="45">
        <v>61</v>
      </c>
      <c r="T81" s="39">
        <v>59.78</v>
      </c>
      <c r="U81" s="39">
        <v>6.56</v>
      </c>
      <c r="V81" s="39">
        <v>17</v>
      </c>
      <c r="W81" s="39">
        <v>6</v>
      </c>
      <c r="X81" s="39">
        <v>3</v>
      </c>
      <c r="Y81" s="39">
        <v>8</v>
      </c>
      <c r="Z81" s="45">
        <v>0.67</v>
      </c>
      <c r="AA81" s="45">
        <v>2.83</v>
      </c>
      <c r="AB81" s="45">
        <v>2.83</v>
      </c>
      <c r="AC81" s="45">
        <v>2.83</v>
      </c>
      <c r="AD81" s="45">
        <v>5.49</v>
      </c>
      <c r="AE81" s="45">
        <v>2.83</v>
      </c>
      <c r="AF81" s="45">
        <v>3.83</v>
      </c>
      <c r="AG81" s="45">
        <v>1</v>
      </c>
      <c r="AH81" s="45">
        <v>3.5</v>
      </c>
      <c r="AI81" s="45">
        <v>4.5</v>
      </c>
      <c r="AJ81" s="45">
        <v>0.51</v>
      </c>
      <c r="AK81" s="45">
        <v>0.29</v>
      </c>
      <c r="AL81" s="45">
        <v>0.13</v>
      </c>
      <c r="AM81" s="45">
        <v>2.41</v>
      </c>
      <c r="AN81" s="45">
        <v>0.11</v>
      </c>
      <c r="AO81" s="45">
        <v>0.01</v>
      </c>
      <c r="AP81" s="45">
        <v>0</v>
      </c>
      <c r="AQ81" s="45">
        <v>0</v>
      </c>
      <c r="AR81" s="45">
        <v>62</v>
      </c>
      <c r="AS81" s="45">
        <v>11</v>
      </c>
      <c r="AT81" s="45">
        <v>103</v>
      </c>
      <c r="AU81" s="45">
        <v>0</v>
      </c>
      <c r="AV81" s="45">
        <v>0</v>
      </c>
      <c r="AW81" s="45">
        <v>0</v>
      </c>
      <c r="AX81" s="45">
        <v>0</v>
      </c>
      <c r="AY81" s="45">
        <v>2</v>
      </c>
      <c r="AZ81" s="45">
        <v>0</v>
      </c>
      <c r="BA81" s="47">
        <v>0</v>
      </c>
      <c r="BB81" s="33">
        <v>0</v>
      </c>
      <c r="BC81" s="33">
        <v>0</v>
      </c>
      <c r="BD81" s="33">
        <v>0</v>
      </c>
      <c r="BE81" s="33">
        <v>0</v>
      </c>
      <c r="BF81" s="33">
        <v>0</v>
      </c>
      <c r="BG81" s="33">
        <v>0</v>
      </c>
      <c r="BH81" s="33">
        <v>0</v>
      </c>
      <c r="BI81" s="33">
        <v>0</v>
      </c>
      <c r="BJ81" s="33">
        <v>0</v>
      </c>
      <c r="BK81" s="1"/>
      <c r="BL81" s="8">
        <v>5.7</v>
      </c>
      <c r="BM81" s="8">
        <v>31</v>
      </c>
      <c r="BN81" s="56">
        <f aca="true" t="shared" si="37" ref="BN81:BN147">IF(0.98*(100-(S81-(S81*BM81/100))-N81-X81-Y81)*1&gt;1,0.98*(100-(S81-(S81*BM81/100))-N81-X81-Y81),0)</f>
        <v>35.19179999999999</v>
      </c>
      <c r="BO81" s="57">
        <f t="shared" si="35"/>
        <v>5.906639699672413</v>
      </c>
      <c r="BP81" s="33">
        <f t="shared" si="28"/>
        <v>2</v>
      </c>
      <c r="BQ81" s="56">
        <f aca="true" t="shared" si="38" ref="BQ81:BQ147">IF(S81&gt;0,0.75*((S81-(S81*BM81/100))-(S81*U81/100))*(1-((S81*U81/100)/(S81-(S81*BM81/100)))^0.667),0)</f>
        <v>22.62041493263109</v>
      </c>
      <c r="BR81" s="56">
        <f t="shared" si="22"/>
        <v>61.21885463230349</v>
      </c>
      <c r="BS81" s="36">
        <f t="shared" si="29"/>
        <v>2.646884850352161</v>
      </c>
      <c r="BT81" s="7">
        <f t="shared" si="30"/>
        <v>59.78006696467423</v>
      </c>
      <c r="BU81" s="61">
        <f t="shared" si="36"/>
        <v>2.5846768050825286</v>
      </c>
      <c r="BV81" s="61">
        <f t="shared" si="31"/>
        <v>2.1605235731333536</v>
      </c>
      <c r="BW81" s="61">
        <f t="shared" si="32"/>
        <v>1.3288480719127476</v>
      </c>
      <c r="BX81" s="61">
        <f t="shared" si="33"/>
        <v>1.3107737410446938</v>
      </c>
      <c r="BY81" s="61">
        <f t="shared" si="21"/>
        <v>0.7370878307758741</v>
      </c>
      <c r="CA81" s="46">
        <v>1.399</v>
      </c>
      <c r="CB81" s="46">
        <v>1.375782104002598</v>
      </c>
      <c r="CC81" s="46">
        <v>0.7961238809243464</v>
      </c>
      <c r="CD81" s="45">
        <v>62</v>
      </c>
      <c r="CF81" s="46">
        <v>2.33</v>
      </c>
      <c r="CG81" s="36">
        <v>64.44689078326483</v>
      </c>
      <c r="CI81" s="34">
        <f t="shared" si="34"/>
        <v>0.7918566609127218</v>
      </c>
    </row>
    <row r="82" spans="1:87" s="44" customFormat="1" ht="12.75">
      <c r="A82" s="33">
        <v>79</v>
      </c>
      <c r="B82" s="44" t="s">
        <v>183</v>
      </c>
      <c r="C82" s="45" t="s">
        <v>69</v>
      </c>
      <c r="D82" s="45">
        <v>89</v>
      </c>
      <c r="E82" s="36">
        <f t="shared" si="23"/>
        <v>0.636515088400941</v>
      </c>
      <c r="F82" s="56">
        <f t="shared" si="24"/>
        <v>61.42602723042088</v>
      </c>
      <c r="G82" s="56">
        <f t="shared" si="25"/>
        <v>63.79066754753262</v>
      </c>
      <c r="H82" s="36">
        <f t="shared" si="26"/>
        <v>0.644074133300009</v>
      </c>
      <c r="I82" s="36">
        <f t="shared" si="27"/>
        <v>0.3791667790922779</v>
      </c>
      <c r="J82" s="39">
        <v>68.04264005443412</v>
      </c>
      <c r="K82" s="46">
        <v>2.37</v>
      </c>
      <c r="L82" s="46">
        <v>0</v>
      </c>
      <c r="M82" s="45">
        <v>0</v>
      </c>
      <c r="N82" s="45">
        <v>14</v>
      </c>
      <c r="O82" s="45">
        <v>25</v>
      </c>
      <c r="P82" s="45">
        <v>77</v>
      </c>
      <c r="Q82" s="45">
        <v>23</v>
      </c>
      <c r="R82" s="45">
        <v>30</v>
      </c>
      <c r="S82" s="45">
        <v>55</v>
      </c>
      <c r="T82" s="39">
        <v>53.9</v>
      </c>
      <c r="U82" s="39">
        <v>5.45</v>
      </c>
      <c r="V82" s="39">
        <v>20</v>
      </c>
      <c r="W82" s="39">
        <v>6</v>
      </c>
      <c r="X82" s="39">
        <v>3</v>
      </c>
      <c r="Y82" s="39">
        <v>8</v>
      </c>
      <c r="Z82" s="45">
        <v>0.67</v>
      </c>
      <c r="AA82" s="45">
        <v>2.83</v>
      </c>
      <c r="AB82" s="45">
        <v>2.83</v>
      </c>
      <c r="AC82" s="45">
        <v>2.83</v>
      </c>
      <c r="AD82" s="45">
        <v>5.49</v>
      </c>
      <c r="AE82" s="45">
        <v>2.83</v>
      </c>
      <c r="AF82" s="45">
        <v>3.83</v>
      </c>
      <c r="AG82" s="45">
        <v>1</v>
      </c>
      <c r="AH82" s="45">
        <v>3.5</v>
      </c>
      <c r="AI82" s="45">
        <v>4.5</v>
      </c>
      <c r="AJ82" s="45">
        <v>0.45</v>
      </c>
      <c r="AK82" s="45">
        <v>0.4</v>
      </c>
      <c r="AL82" s="45">
        <v>0.11</v>
      </c>
      <c r="AM82" s="45">
        <v>3.05</v>
      </c>
      <c r="AN82" s="45">
        <v>0.13</v>
      </c>
      <c r="AO82" s="45">
        <v>0.07</v>
      </c>
      <c r="AP82" s="45">
        <v>0</v>
      </c>
      <c r="AQ82" s="45">
        <v>0</v>
      </c>
      <c r="AR82" s="45">
        <v>67</v>
      </c>
      <c r="AS82" s="45">
        <v>26</v>
      </c>
      <c r="AT82" s="45">
        <v>89</v>
      </c>
      <c r="AU82" s="45">
        <v>0</v>
      </c>
      <c r="AV82" s="45">
        <v>0</v>
      </c>
      <c r="AW82" s="45">
        <v>0</v>
      </c>
      <c r="AX82" s="45">
        <v>0</v>
      </c>
      <c r="AY82" s="45">
        <v>2</v>
      </c>
      <c r="AZ82" s="45">
        <v>0</v>
      </c>
      <c r="BA82" s="47">
        <v>0</v>
      </c>
      <c r="BB82" s="33">
        <v>0</v>
      </c>
      <c r="BC82" s="33">
        <v>0</v>
      </c>
      <c r="BD82" s="33">
        <v>0</v>
      </c>
      <c r="BE82" s="33">
        <v>0</v>
      </c>
      <c r="BF82" s="33">
        <v>0</v>
      </c>
      <c r="BG82" s="33">
        <v>0</v>
      </c>
      <c r="BH82" s="33">
        <v>0</v>
      </c>
      <c r="BI82" s="33">
        <v>0</v>
      </c>
      <c r="BJ82" s="33">
        <v>0</v>
      </c>
      <c r="BK82" s="1"/>
      <c r="BL82" s="8">
        <v>5.7</v>
      </c>
      <c r="BM82" s="8">
        <v>31</v>
      </c>
      <c r="BN82" s="56">
        <f t="shared" si="37"/>
        <v>36.309</v>
      </c>
      <c r="BO82" s="57">
        <f t="shared" si="35"/>
        <v>8.58903080244016</v>
      </c>
      <c r="BP82" s="33">
        <f t="shared" si="28"/>
        <v>2</v>
      </c>
      <c r="BQ82" s="56">
        <f t="shared" si="38"/>
        <v>21.392636745092457</v>
      </c>
      <c r="BR82" s="56">
        <f t="shared" si="22"/>
        <v>63.79066754753262</v>
      </c>
      <c r="BS82" s="36">
        <f t="shared" si="29"/>
        <v>2.7924544682305323</v>
      </c>
      <c r="BT82" s="7">
        <f t="shared" si="30"/>
        <v>61.42602723042088</v>
      </c>
      <c r="BU82" s="61">
        <f t="shared" si="36"/>
        <v>2.688941671247235</v>
      </c>
      <c r="BV82" s="61">
        <f t="shared" si="31"/>
        <v>2.265831087959707</v>
      </c>
      <c r="BW82" s="61">
        <f t="shared" si="32"/>
        <v>1.4028792548356739</v>
      </c>
      <c r="BX82" s="61">
        <f t="shared" si="33"/>
        <v>1.4195393897932198</v>
      </c>
      <c r="BY82" s="61">
        <f t="shared" si="21"/>
        <v>0.8356835811193806</v>
      </c>
      <c r="CA82" s="46">
        <v>1.595</v>
      </c>
      <c r="CB82" s="46">
        <v>1.63</v>
      </c>
      <c r="CC82" s="46">
        <v>1.03</v>
      </c>
      <c r="CD82" s="45">
        <v>70</v>
      </c>
      <c r="CF82" s="46">
        <v>2.46</v>
      </c>
      <c r="CG82" s="36">
        <v>68.04264005443412</v>
      </c>
      <c r="CI82" s="34">
        <f t="shared" si="34"/>
        <v>0.8160651072204642</v>
      </c>
    </row>
    <row r="83" spans="1:87" s="44" customFormat="1" ht="12.75">
      <c r="A83" s="33">
        <v>80</v>
      </c>
      <c r="B83" s="44" t="s">
        <v>87</v>
      </c>
      <c r="C83" s="45" t="s">
        <v>69</v>
      </c>
      <c r="D83" s="45">
        <v>89</v>
      </c>
      <c r="E83" s="36">
        <f t="shared" si="23"/>
        <v>0.5856627966745338</v>
      </c>
      <c r="F83" s="56">
        <f t="shared" si="24"/>
        <v>60.4143751475671</v>
      </c>
      <c r="G83" s="56">
        <f t="shared" si="25"/>
        <v>62.20996116807359</v>
      </c>
      <c r="H83" s="36">
        <f t="shared" si="26"/>
        <v>0.5808142609935453</v>
      </c>
      <c r="I83" s="36">
        <f t="shared" si="27"/>
        <v>0.321749987595537</v>
      </c>
      <c r="J83" s="39">
        <v>40.93622247177337</v>
      </c>
      <c r="K83" s="46">
        <v>1.62</v>
      </c>
      <c r="L83" s="46">
        <v>0</v>
      </c>
      <c r="M83" s="45">
        <v>0</v>
      </c>
      <c r="N83" s="45">
        <v>3.5</v>
      </c>
      <c r="O83" s="45">
        <v>20</v>
      </c>
      <c r="P83" s="45">
        <v>40</v>
      </c>
      <c r="Q83" s="45">
        <v>60</v>
      </c>
      <c r="R83" s="45">
        <v>52</v>
      </c>
      <c r="S83" s="45">
        <v>78.9</v>
      </c>
      <c r="T83" s="39">
        <v>77.322</v>
      </c>
      <c r="U83" s="39">
        <v>16.47</v>
      </c>
      <c r="V83" s="39">
        <v>7.899999999999994</v>
      </c>
      <c r="W83" s="39">
        <v>100</v>
      </c>
      <c r="X83" s="39">
        <v>2</v>
      </c>
      <c r="Y83" s="39">
        <v>7.7</v>
      </c>
      <c r="Z83" s="45">
        <v>0.67</v>
      </c>
      <c r="AA83" s="45">
        <v>2.83</v>
      </c>
      <c r="AB83" s="45">
        <v>2.83</v>
      </c>
      <c r="AC83" s="45">
        <v>2.83</v>
      </c>
      <c r="AD83" s="45">
        <v>5.49</v>
      </c>
      <c r="AE83" s="45">
        <v>2.83</v>
      </c>
      <c r="AF83" s="45">
        <v>3.83</v>
      </c>
      <c r="AG83" s="45">
        <v>1</v>
      </c>
      <c r="AH83" s="45">
        <v>3.5</v>
      </c>
      <c r="AI83" s="45">
        <v>4.5</v>
      </c>
      <c r="AJ83" s="45">
        <v>0.17</v>
      </c>
      <c r="AK83" s="45">
        <v>0.05</v>
      </c>
      <c r="AL83" s="45">
        <v>0.12</v>
      </c>
      <c r="AM83" s="45">
        <v>1.41</v>
      </c>
      <c r="AN83" s="45">
        <v>0.19</v>
      </c>
      <c r="AO83" s="45">
        <v>0.19</v>
      </c>
      <c r="AP83" s="45">
        <v>0.32</v>
      </c>
      <c r="AQ83" s="45">
        <v>157</v>
      </c>
      <c r="AR83" s="45">
        <v>6</v>
      </c>
      <c r="AS83" s="45">
        <v>4</v>
      </c>
      <c r="AT83" s="45">
        <v>41</v>
      </c>
      <c r="AU83" s="45">
        <v>1</v>
      </c>
      <c r="AV83" s="45">
        <v>0.05</v>
      </c>
      <c r="AW83" s="45">
        <v>0</v>
      </c>
      <c r="AX83" s="45">
        <v>0</v>
      </c>
      <c r="AY83" s="45">
        <v>0</v>
      </c>
      <c r="AZ83" s="45">
        <v>0</v>
      </c>
      <c r="BA83" s="47">
        <v>0</v>
      </c>
      <c r="BB83" s="33">
        <v>0</v>
      </c>
      <c r="BC83" s="33">
        <v>0</v>
      </c>
      <c r="BD83" s="33">
        <v>0</v>
      </c>
      <c r="BE83" s="33">
        <v>0</v>
      </c>
      <c r="BF83" s="33">
        <v>0</v>
      </c>
      <c r="BG83" s="33">
        <v>0</v>
      </c>
      <c r="BH83" s="33">
        <v>0</v>
      </c>
      <c r="BI83" s="33">
        <v>0</v>
      </c>
      <c r="BJ83" s="33">
        <v>0</v>
      </c>
      <c r="BK83" s="1"/>
      <c r="BL83" s="8">
        <v>65</v>
      </c>
      <c r="BM83" s="8">
        <v>75</v>
      </c>
      <c r="BN83" s="56">
        <f t="shared" si="37"/>
        <v>65.73349999999999</v>
      </c>
      <c r="BO83" s="57">
        <f t="shared" si="35"/>
        <v>7.336776760421551E-10</v>
      </c>
      <c r="BP83" s="33">
        <f t="shared" si="28"/>
        <v>1</v>
      </c>
      <c r="BQ83" s="56">
        <f t="shared" si="38"/>
        <v>1.2264611673399206</v>
      </c>
      <c r="BR83" s="56">
        <f t="shared" si="22"/>
        <v>62.20996116807359</v>
      </c>
      <c r="BS83" s="36">
        <f t="shared" si="29"/>
        <v>2.606318369069362</v>
      </c>
      <c r="BT83" s="7">
        <f t="shared" si="30"/>
        <v>60.4143751475671</v>
      </c>
      <c r="BU83" s="61">
        <f t="shared" si="36"/>
        <v>2.531091367788224</v>
      </c>
      <c r="BV83" s="61">
        <f t="shared" si="31"/>
        <v>2.106402281466106</v>
      </c>
      <c r="BW83" s="61">
        <f t="shared" si="32"/>
        <v>1.2908008038706726</v>
      </c>
      <c r="BX83" s="61">
        <f t="shared" si="33"/>
        <v>1.280114631229774</v>
      </c>
      <c r="BY83" s="61">
        <f t="shared" si="21"/>
        <v>0.7091369726605636</v>
      </c>
      <c r="CA83" s="46">
        <v>0.8845</v>
      </c>
      <c r="CB83" s="46">
        <v>0.6417392977695097</v>
      </c>
      <c r="CC83" s="46">
        <v>0.11229113505524607</v>
      </c>
      <c r="CD83" s="45">
        <v>41</v>
      </c>
      <c r="CF83" s="46">
        <v>1.48</v>
      </c>
      <c r="CG83" s="36">
        <v>40.93622247177337</v>
      </c>
      <c r="CI83" s="34">
        <f t="shared" si="34"/>
        <v>0.24297774892064028</v>
      </c>
    </row>
    <row r="84" spans="1:87" s="44" customFormat="1" ht="12.75">
      <c r="A84" s="33">
        <v>81</v>
      </c>
      <c r="B84" s="44" t="s">
        <v>186</v>
      </c>
      <c r="C84" s="45" t="s">
        <v>69</v>
      </c>
      <c r="D84" s="45">
        <v>92</v>
      </c>
      <c r="E84" s="36">
        <f t="shared" si="23"/>
        <v>0.5522222124034698</v>
      </c>
      <c r="F84" s="56">
        <f t="shared" si="24"/>
        <v>56.48009169299239</v>
      </c>
      <c r="G84" s="56">
        <f t="shared" si="25"/>
        <v>56.48009169299239</v>
      </c>
      <c r="H84" s="36">
        <f t="shared" si="26"/>
        <v>0.5145383391763838</v>
      </c>
      <c r="I84" s="36">
        <f t="shared" si="27"/>
        <v>0.2609034215202618</v>
      </c>
      <c r="J84" s="39">
        <v>52.00006638306347</v>
      </c>
      <c r="K84" s="46">
        <v>1.9</v>
      </c>
      <c r="L84" s="46">
        <v>0</v>
      </c>
      <c r="M84" s="45">
        <v>0</v>
      </c>
      <c r="N84" s="45">
        <v>8.5</v>
      </c>
      <c r="O84" s="45">
        <v>25</v>
      </c>
      <c r="P84" s="45">
        <v>65</v>
      </c>
      <c r="Q84" s="45">
        <v>35</v>
      </c>
      <c r="R84" s="45">
        <v>41</v>
      </c>
      <c r="S84" s="45">
        <v>68</v>
      </c>
      <c r="T84" s="39">
        <v>66.64</v>
      </c>
      <c r="U84" s="39">
        <v>9.23</v>
      </c>
      <c r="V84" s="39">
        <v>14.3</v>
      </c>
      <c r="W84" s="39">
        <v>100</v>
      </c>
      <c r="X84" s="39">
        <v>2.2</v>
      </c>
      <c r="Y84" s="39">
        <v>7</v>
      </c>
      <c r="Z84" s="45">
        <v>0.67</v>
      </c>
      <c r="AA84" s="45">
        <v>2.83</v>
      </c>
      <c r="AB84" s="45">
        <v>2.83</v>
      </c>
      <c r="AC84" s="45">
        <v>2.83</v>
      </c>
      <c r="AD84" s="45">
        <v>5.49</v>
      </c>
      <c r="AE84" s="45">
        <v>2.83</v>
      </c>
      <c r="AF84" s="45">
        <v>3.83</v>
      </c>
      <c r="AG84" s="45">
        <v>1</v>
      </c>
      <c r="AH84" s="45">
        <v>3.5</v>
      </c>
      <c r="AI84" s="45">
        <v>4.5</v>
      </c>
      <c r="AJ84" s="45">
        <v>0.15</v>
      </c>
      <c r="AK84" s="45">
        <v>0.2</v>
      </c>
      <c r="AL84" s="45">
        <v>0.12</v>
      </c>
      <c r="AM84" s="45">
        <v>1</v>
      </c>
      <c r="AN84" s="45">
        <v>0.22</v>
      </c>
      <c r="AO84" s="45">
        <v>0.14</v>
      </c>
      <c r="AP84" s="45">
        <v>0.32</v>
      </c>
      <c r="AQ84" s="45">
        <v>157</v>
      </c>
      <c r="AR84" s="45">
        <v>6</v>
      </c>
      <c r="AS84" s="45">
        <v>4</v>
      </c>
      <c r="AT84" s="45">
        <v>41</v>
      </c>
      <c r="AU84" s="45">
        <v>1</v>
      </c>
      <c r="AV84" s="45">
        <v>0.05</v>
      </c>
      <c r="AW84" s="45">
        <v>0</v>
      </c>
      <c r="AX84" s="45">
        <v>0</v>
      </c>
      <c r="AY84" s="45">
        <v>0</v>
      </c>
      <c r="AZ84" s="45">
        <v>0</v>
      </c>
      <c r="BA84" s="47">
        <v>0</v>
      </c>
      <c r="BB84" s="33">
        <v>0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33">
        <v>0</v>
      </c>
      <c r="BI84" s="33">
        <v>0</v>
      </c>
      <c r="BJ84" s="33">
        <v>0</v>
      </c>
      <c r="BK84" s="1"/>
      <c r="BL84" s="8">
        <v>6.1</v>
      </c>
      <c r="BM84" s="8">
        <v>31</v>
      </c>
      <c r="BN84" s="56">
        <f t="shared" si="37"/>
        <v>34.672399999999996</v>
      </c>
      <c r="BO84" s="57">
        <f t="shared" si="35"/>
        <v>3.5926485670905417</v>
      </c>
      <c r="BP84" s="33">
        <f t="shared" si="28"/>
        <v>1.2000000000000002</v>
      </c>
      <c r="BQ84" s="56">
        <f t="shared" si="38"/>
        <v>22.515043125901848</v>
      </c>
      <c r="BR84" s="56">
        <f t="shared" si="22"/>
        <v>56.48009169299239</v>
      </c>
      <c r="BS84" s="36">
        <f t="shared" si="29"/>
        <v>2.415860931044948</v>
      </c>
      <c r="BT84" s="7">
        <f t="shared" si="30"/>
        <v>56.48009169299239</v>
      </c>
      <c r="BU84" s="61">
        <f t="shared" si="36"/>
        <v>2.4272886443350954</v>
      </c>
      <c r="BV84" s="61">
        <f t="shared" si="31"/>
        <v>2.0015615307784462</v>
      </c>
      <c r="BW84" s="61">
        <f t="shared" si="32"/>
        <v>1.2170977561372476</v>
      </c>
      <c r="BX84" s="61">
        <f t="shared" si="33"/>
        <v>1.13404249954475</v>
      </c>
      <c r="BY84" s="61">
        <f t="shared" si="21"/>
        <v>0.575031141030657</v>
      </c>
      <c r="CA84" s="46">
        <v>1.3</v>
      </c>
      <c r="CB84" s="46">
        <v>1.24</v>
      </c>
      <c r="CC84" s="46">
        <v>0.68</v>
      </c>
      <c r="CD84" s="45">
        <v>58</v>
      </c>
      <c r="CF84" s="46">
        <v>1.88</v>
      </c>
      <c r="CG84" s="36">
        <v>52.00006638306347</v>
      </c>
      <c r="CI84" s="34">
        <f t="shared" si="34"/>
        <v>0.7386170885748915</v>
      </c>
    </row>
    <row r="85" spans="1:87" s="44" customFormat="1" ht="12.75">
      <c r="A85" s="33">
        <v>82</v>
      </c>
      <c r="B85" s="44" t="s">
        <v>187</v>
      </c>
      <c r="C85" s="45" t="s">
        <v>69</v>
      </c>
      <c r="D85" s="45">
        <v>35</v>
      </c>
      <c r="E85" s="36">
        <f t="shared" si="23"/>
        <v>0.5246054122084487</v>
      </c>
      <c r="F85" s="56">
        <f t="shared" si="24"/>
        <v>52.05596811270199</v>
      </c>
      <c r="G85" s="56">
        <f t="shared" si="25"/>
        <v>52.05596811270199</v>
      </c>
      <c r="H85" s="36">
        <f t="shared" si="26"/>
        <v>0.4593455711783269</v>
      </c>
      <c r="I85" s="36">
        <f t="shared" si="27"/>
        <v>0.20970872264030765</v>
      </c>
      <c r="J85" s="39">
        <v>72.46817761895016</v>
      </c>
      <c r="K85" s="46">
        <v>0</v>
      </c>
      <c r="L85" s="46">
        <v>0</v>
      </c>
      <c r="M85" s="45">
        <v>0</v>
      </c>
      <c r="N85" s="45">
        <v>12.5</v>
      </c>
      <c r="O85" s="45">
        <v>45</v>
      </c>
      <c r="P85" s="45">
        <v>81</v>
      </c>
      <c r="Q85" s="45">
        <v>19</v>
      </c>
      <c r="R85" s="45">
        <v>38</v>
      </c>
      <c r="S85" s="45">
        <v>60.7</v>
      </c>
      <c r="T85" s="39">
        <v>37.027</v>
      </c>
      <c r="U85" s="39">
        <v>14.8</v>
      </c>
      <c r="V85" s="39">
        <v>16.8</v>
      </c>
      <c r="W85" s="39">
        <v>100</v>
      </c>
      <c r="X85" s="39">
        <v>2.5</v>
      </c>
      <c r="Y85" s="39">
        <v>7.5</v>
      </c>
      <c r="Z85" s="45">
        <v>0.98</v>
      </c>
      <c r="AA85" s="45">
        <v>3</v>
      </c>
      <c r="AB85" s="45">
        <v>4.33</v>
      </c>
      <c r="AC85" s="45">
        <v>2.82</v>
      </c>
      <c r="AD85" s="45">
        <v>13.64</v>
      </c>
      <c r="AE85" s="45">
        <v>3.98</v>
      </c>
      <c r="AF85" s="45">
        <v>4.5</v>
      </c>
      <c r="AG85" s="45">
        <v>2.23</v>
      </c>
      <c r="AH85" s="45">
        <v>4.84</v>
      </c>
      <c r="AI85" s="45">
        <v>1.06</v>
      </c>
      <c r="AJ85" s="45">
        <v>0.44</v>
      </c>
      <c r="AK85" s="45">
        <v>0.29</v>
      </c>
      <c r="AL85" s="45">
        <v>0.17</v>
      </c>
      <c r="AM85" s="45">
        <v>2.24</v>
      </c>
      <c r="AN85" s="45">
        <v>0.24</v>
      </c>
      <c r="AO85" s="45">
        <v>0.07</v>
      </c>
      <c r="AP85" s="45">
        <v>0.07</v>
      </c>
      <c r="AQ85" s="45">
        <v>190</v>
      </c>
      <c r="AR85" s="45">
        <v>0</v>
      </c>
      <c r="AS85" s="45">
        <v>14</v>
      </c>
      <c r="AT85" s="45">
        <v>130</v>
      </c>
      <c r="AU85" s="45">
        <v>0</v>
      </c>
      <c r="AV85" s="45">
        <v>0.05</v>
      </c>
      <c r="AW85" s="45">
        <v>0</v>
      </c>
      <c r="AX85" s="45">
        <v>0</v>
      </c>
      <c r="AY85" s="45">
        <v>0</v>
      </c>
      <c r="AZ85" s="45">
        <v>0</v>
      </c>
      <c r="BA85" s="47">
        <v>0</v>
      </c>
      <c r="BB85" s="33">
        <v>0</v>
      </c>
      <c r="BC85" s="33">
        <v>0</v>
      </c>
      <c r="BD85" s="33">
        <v>0</v>
      </c>
      <c r="BE85" s="33">
        <v>0</v>
      </c>
      <c r="BF85" s="33">
        <v>0</v>
      </c>
      <c r="BG85" s="33">
        <v>0</v>
      </c>
      <c r="BH85" s="33">
        <v>0</v>
      </c>
      <c r="BI85" s="33">
        <v>0</v>
      </c>
      <c r="BJ85" s="33">
        <v>0</v>
      </c>
      <c r="BK85" s="1"/>
      <c r="BL85" s="8">
        <v>8</v>
      </c>
      <c r="BM85" s="8">
        <v>27</v>
      </c>
      <c r="BN85" s="56">
        <f t="shared" si="37"/>
        <v>32.52521999999999</v>
      </c>
      <c r="BO85" s="57">
        <f t="shared" si="35"/>
        <v>5.799250263645584</v>
      </c>
      <c r="BP85" s="33">
        <f t="shared" si="28"/>
        <v>1.5</v>
      </c>
      <c r="BQ85" s="56">
        <f t="shared" si="38"/>
        <v>17.35649784905642</v>
      </c>
      <c r="BR85" s="56">
        <f t="shared" si="22"/>
        <v>52.05596811270199</v>
      </c>
      <c r="BS85" s="36">
        <f t="shared" si="29"/>
        <v>2.260790164424522</v>
      </c>
      <c r="BT85" s="7">
        <f t="shared" si="30"/>
        <v>52.05596811270199</v>
      </c>
      <c r="BU85" s="61">
        <f t="shared" si="36"/>
        <v>2.34156349521488</v>
      </c>
      <c r="BV85" s="61">
        <f t="shared" si="31"/>
        <v>1.9149791301670287</v>
      </c>
      <c r="BW85" s="61">
        <f t="shared" si="32"/>
        <v>1.1562303285074211</v>
      </c>
      <c r="BX85" s="61">
        <f t="shared" si="33"/>
        <v>1.0123976388770326</v>
      </c>
      <c r="BY85" s="61">
        <f t="shared" si="21"/>
        <v>0.4621980246992381</v>
      </c>
      <c r="CA85" s="46">
        <v>1.33</v>
      </c>
      <c r="CB85" s="46">
        <v>1.28</v>
      </c>
      <c r="CC85" s="46">
        <v>0.71</v>
      </c>
      <c r="CD85" s="45">
        <v>58</v>
      </c>
      <c r="CF85" s="46">
        <v>2.62</v>
      </c>
      <c r="CG85" s="36">
        <v>72.46817761895016</v>
      </c>
      <c r="CI85" s="34">
        <f t="shared" si="34"/>
        <v>0.6550721856710436</v>
      </c>
    </row>
    <row r="86" spans="1:87" s="20" customFormat="1" ht="12.75">
      <c r="A86" s="22">
        <v>83</v>
      </c>
      <c r="B86" s="20" t="s">
        <v>238</v>
      </c>
      <c r="C86" s="19" t="s">
        <v>69</v>
      </c>
      <c r="D86" s="19">
        <v>0</v>
      </c>
      <c r="E86" s="36">
        <f t="shared" si="23"/>
        <v>0.8353299595301249</v>
      </c>
      <c r="F86" s="56">
        <f t="shared" si="24"/>
        <v>78.84</v>
      </c>
      <c r="G86" s="56">
        <f t="shared" si="25"/>
        <v>91</v>
      </c>
      <c r="H86" s="36">
        <f t="shared" si="26"/>
        <v>0.9697758313564483</v>
      </c>
      <c r="I86" s="36">
        <f t="shared" si="27"/>
        <v>0.6639914564449187</v>
      </c>
      <c r="J86" s="18">
        <v>0</v>
      </c>
      <c r="K86" s="21">
        <v>0</v>
      </c>
      <c r="L86" s="21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3">
        <v>0</v>
      </c>
      <c r="BB86" s="22">
        <v>0</v>
      </c>
      <c r="BC86" s="22"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0</v>
      </c>
      <c r="BJ86" s="22">
        <v>0</v>
      </c>
      <c r="BL86" s="22"/>
      <c r="BM86" s="22"/>
      <c r="BN86" s="56">
        <f t="shared" si="37"/>
        <v>98</v>
      </c>
      <c r="BO86" s="57">
        <f t="shared" si="35"/>
        <v>0</v>
      </c>
      <c r="BP86" s="22">
        <f t="shared" si="28"/>
        <v>0</v>
      </c>
      <c r="BQ86" s="56">
        <f t="shared" si="38"/>
        <v>0</v>
      </c>
      <c r="BR86" s="56">
        <f t="shared" si="22"/>
        <v>91</v>
      </c>
      <c r="BS86" s="15">
        <f t="shared" si="29"/>
        <v>3.816</v>
      </c>
      <c r="BT86" s="7">
        <f t="shared" si="30"/>
        <v>78.84</v>
      </c>
      <c r="BU86" s="61">
        <f t="shared" si="36"/>
        <v>3.306081758241758</v>
      </c>
      <c r="BV86" s="61">
        <f t="shared" si="31"/>
        <v>2.8891425758241756</v>
      </c>
      <c r="BW86" s="61">
        <f t="shared" si="32"/>
        <v>1.8410672308043954</v>
      </c>
      <c r="BX86" s="61">
        <f t="shared" si="33"/>
        <v>2.1373859323096123</v>
      </c>
      <c r="BY86" s="61">
        <f t="shared" si="21"/>
        <v>1.463437170004601</v>
      </c>
      <c r="CA86" s="21">
        <v>0</v>
      </c>
      <c r="CB86" s="21">
        <v>0</v>
      </c>
      <c r="CC86" s="21">
        <v>0</v>
      </c>
      <c r="CD86" s="19">
        <v>0</v>
      </c>
      <c r="CF86" s="21">
        <v>0</v>
      </c>
      <c r="CG86" s="15">
        <v>0</v>
      </c>
      <c r="CI86" s="34" t="e">
        <f t="shared" si="34"/>
        <v>#DIV/0!</v>
      </c>
    </row>
    <row r="87" spans="1:87" s="20" customFormat="1" ht="12.75">
      <c r="A87" s="22">
        <v>84</v>
      </c>
      <c r="B87" s="20" t="s">
        <v>238</v>
      </c>
      <c r="C87" s="19" t="s">
        <v>69</v>
      </c>
      <c r="D87" s="19">
        <v>0</v>
      </c>
      <c r="E87" s="36">
        <f t="shared" si="23"/>
        <v>0.8353299595301249</v>
      </c>
      <c r="F87" s="56">
        <f t="shared" si="24"/>
        <v>78.84</v>
      </c>
      <c r="G87" s="56">
        <f t="shared" si="25"/>
        <v>91</v>
      </c>
      <c r="H87" s="36">
        <f t="shared" si="26"/>
        <v>0.9697758313564483</v>
      </c>
      <c r="I87" s="36">
        <f t="shared" si="27"/>
        <v>0.6639914564449187</v>
      </c>
      <c r="J87" s="18">
        <v>0</v>
      </c>
      <c r="K87" s="21">
        <v>0</v>
      </c>
      <c r="L87" s="21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v>0</v>
      </c>
      <c r="AF87" s="19">
        <v>0</v>
      </c>
      <c r="AG87" s="19">
        <v>0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v>0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3">
        <v>0</v>
      </c>
      <c r="BB87" s="22">
        <v>0</v>
      </c>
      <c r="BC87" s="22">
        <v>0</v>
      </c>
      <c r="BD87" s="22">
        <v>0</v>
      </c>
      <c r="BE87" s="22">
        <v>0</v>
      </c>
      <c r="BF87" s="22">
        <v>0</v>
      </c>
      <c r="BG87" s="22">
        <v>0</v>
      </c>
      <c r="BH87" s="22">
        <v>0</v>
      </c>
      <c r="BI87" s="22">
        <v>0</v>
      </c>
      <c r="BJ87" s="22">
        <v>0</v>
      </c>
      <c r="BL87" s="22"/>
      <c r="BM87" s="22"/>
      <c r="BN87" s="56">
        <f t="shared" si="37"/>
        <v>98</v>
      </c>
      <c r="BO87" s="57">
        <f t="shared" si="35"/>
        <v>0</v>
      </c>
      <c r="BP87" s="22">
        <f t="shared" si="28"/>
        <v>0</v>
      </c>
      <c r="BQ87" s="56">
        <f t="shared" si="38"/>
        <v>0</v>
      </c>
      <c r="BR87" s="56">
        <f t="shared" si="22"/>
        <v>91</v>
      </c>
      <c r="BS87" s="15">
        <f t="shared" si="29"/>
        <v>3.816</v>
      </c>
      <c r="BT87" s="7">
        <f t="shared" si="30"/>
        <v>78.84</v>
      </c>
      <c r="BU87" s="61">
        <f t="shared" si="36"/>
        <v>3.306081758241758</v>
      </c>
      <c r="BV87" s="61">
        <f t="shared" si="31"/>
        <v>2.8891425758241756</v>
      </c>
      <c r="BW87" s="61">
        <f t="shared" si="32"/>
        <v>1.8410672308043954</v>
      </c>
      <c r="BX87" s="61">
        <f t="shared" si="33"/>
        <v>2.1373859323096123</v>
      </c>
      <c r="BY87" s="61">
        <f t="shared" si="21"/>
        <v>1.463437170004601</v>
      </c>
      <c r="CA87" s="21">
        <v>0</v>
      </c>
      <c r="CB87" s="21">
        <v>0</v>
      </c>
      <c r="CC87" s="21">
        <v>0</v>
      </c>
      <c r="CD87" s="19">
        <v>0</v>
      </c>
      <c r="CF87" s="21">
        <v>0</v>
      </c>
      <c r="CG87" s="15">
        <v>0</v>
      </c>
      <c r="CI87" s="34" t="e">
        <f t="shared" si="34"/>
        <v>#DIV/0!</v>
      </c>
    </row>
    <row r="88" spans="1:87" s="20" customFormat="1" ht="12.75">
      <c r="A88" s="22">
        <v>85</v>
      </c>
      <c r="B88" s="20" t="s">
        <v>238</v>
      </c>
      <c r="C88" s="19" t="s">
        <v>69</v>
      </c>
      <c r="D88" s="19">
        <v>0</v>
      </c>
      <c r="E88" s="36">
        <f t="shared" si="23"/>
        <v>0.8353299595301249</v>
      </c>
      <c r="F88" s="56">
        <f t="shared" si="24"/>
        <v>78.84</v>
      </c>
      <c r="G88" s="56">
        <f t="shared" si="25"/>
        <v>91</v>
      </c>
      <c r="H88" s="36">
        <f t="shared" si="26"/>
        <v>0.9697758313564483</v>
      </c>
      <c r="I88" s="36">
        <f t="shared" si="27"/>
        <v>0.6639914564449187</v>
      </c>
      <c r="J88" s="18">
        <v>0</v>
      </c>
      <c r="K88" s="21">
        <v>0</v>
      </c>
      <c r="L88" s="21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3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L88" s="22"/>
      <c r="BM88" s="22"/>
      <c r="BN88" s="56">
        <f t="shared" si="37"/>
        <v>98</v>
      </c>
      <c r="BO88" s="57">
        <f t="shared" si="35"/>
        <v>0</v>
      </c>
      <c r="BP88" s="22">
        <f t="shared" si="28"/>
        <v>0</v>
      </c>
      <c r="BQ88" s="56">
        <f t="shared" si="38"/>
        <v>0</v>
      </c>
      <c r="BR88" s="56">
        <f t="shared" si="22"/>
        <v>91</v>
      </c>
      <c r="BS88" s="15">
        <f t="shared" si="29"/>
        <v>3.816</v>
      </c>
      <c r="BT88" s="7">
        <f t="shared" si="30"/>
        <v>78.84</v>
      </c>
      <c r="BU88" s="61">
        <f t="shared" si="36"/>
        <v>3.306081758241758</v>
      </c>
      <c r="BV88" s="61">
        <f t="shared" si="31"/>
        <v>2.8891425758241756</v>
      </c>
      <c r="BW88" s="61">
        <f t="shared" si="32"/>
        <v>1.8410672308043954</v>
      </c>
      <c r="BX88" s="61">
        <f t="shared" si="33"/>
        <v>2.1373859323096123</v>
      </c>
      <c r="BY88" s="61">
        <f t="shared" si="21"/>
        <v>1.463437170004601</v>
      </c>
      <c r="CA88" s="21">
        <v>0</v>
      </c>
      <c r="CB88" s="21">
        <v>0</v>
      </c>
      <c r="CC88" s="21">
        <v>0</v>
      </c>
      <c r="CD88" s="19">
        <v>0</v>
      </c>
      <c r="CF88" s="21">
        <v>0</v>
      </c>
      <c r="CG88" s="15">
        <v>0</v>
      </c>
      <c r="CI88" s="34" t="e">
        <f t="shared" si="34"/>
        <v>#DIV/0!</v>
      </c>
    </row>
    <row r="89" spans="1:87" s="20" customFormat="1" ht="12.75">
      <c r="A89" s="22">
        <v>86</v>
      </c>
      <c r="B89" s="20" t="s">
        <v>238</v>
      </c>
      <c r="C89" s="19" t="s">
        <v>69</v>
      </c>
      <c r="D89" s="19">
        <v>0</v>
      </c>
      <c r="E89" s="36">
        <f t="shared" si="23"/>
        <v>0.8353299595301249</v>
      </c>
      <c r="F89" s="56">
        <f t="shared" si="24"/>
        <v>78.84</v>
      </c>
      <c r="G89" s="56">
        <f t="shared" si="25"/>
        <v>91</v>
      </c>
      <c r="H89" s="36">
        <f t="shared" si="26"/>
        <v>0.9697758313564483</v>
      </c>
      <c r="I89" s="36">
        <f t="shared" si="27"/>
        <v>0.6639914564449187</v>
      </c>
      <c r="J89" s="18">
        <v>0</v>
      </c>
      <c r="K89" s="21">
        <v>0</v>
      </c>
      <c r="L89" s="21">
        <v>0</v>
      </c>
      <c r="M89" s="19">
        <v>0</v>
      </c>
      <c r="N89" s="19">
        <v>0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9">
        <v>0</v>
      </c>
      <c r="AA89" s="19">
        <v>0</v>
      </c>
      <c r="AB89" s="19">
        <v>0</v>
      </c>
      <c r="AC89" s="19">
        <v>0</v>
      </c>
      <c r="AD89" s="19">
        <v>0</v>
      </c>
      <c r="AE89" s="19">
        <v>0</v>
      </c>
      <c r="AF89" s="19">
        <v>0</v>
      </c>
      <c r="AG89" s="19">
        <v>0</v>
      </c>
      <c r="AH89" s="19">
        <v>0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19">
        <v>0</v>
      </c>
      <c r="AW89" s="19">
        <v>0</v>
      </c>
      <c r="AX89" s="19">
        <v>0</v>
      </c>
      <c r="AY89" s="19">
        <v>0</v>
      </c>
      <c r="AZ89" s="19">
        <v>0</v>
      </c>
      <c r="BA89" s="13">
        <v>0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v>0</v>
      </c>
      <c r="BI89" s="22">
        <v>0</v>
      </c>
      <c r="BJ89" s="22">
        <v>0</v>
      </c>
      <c r="BL89" s="22"/>
      <c r="BM89" s="22"/>
      <c r="BN89" s="56">
        <f t="shared" si="37"/>
        <v>98</v>
      </c>
      <c r="BO89" s="57">
        <f t="shared" si="35"/>
        <v>0</v>
      </c>
      <c r="BP89" s="22">
        <f t="shared" si="28"/>
        <v>0</v>
      </c>
      <c r="BQ89" s="56">
        <f t="shared" si="38"/>
        <v>0</v>
      </c>
      <c r="BR89" s="56">
        <f t="shared" si="22"/>
        <v>91</v>
      </c>
      <c r="BS89" s="15">
        <f t="shared" si="29"/>
        <v>3.816</v>
      </c>
      <c r="BT89" s="7">
        <f t="shared" si="30"/>
        <v>78.84</v>
      </c>
      <c r="BU89" s="61">
        <f t="shared" si="36"/>
        <v>3.306081758241758</v>
      </c>
      <c r="BV89" s="61">
        <f t="shared" si="31"/>
        <v>2.8891425758241756</v>
      </c>
      <c r="BW89" s="61">
        <f t="shared" si="32"/>
        <v>1.8410672308043954</v>
      </c>
      <c r="BX89" s="61">
        <f t="shared" si="33"/>
        <v>2.1373859323096123</v>
      </c>
      <c r="BY89" s="61">
        <f t="shared" si="21"/>
        <v>1.463437170004601</v>
      </c>
      <c r="CA89" s="21">
        <v>0</v>
      </c>
      <c r="CB89" s="21">
        <v>0</v>
      </c>
      <c r="CC89" s="21">
        <v>0</v>
      </c>
      <c r="CD89" s="19">
        <v>0</v>
      </c>
      <c r="CF89" s="21">
        <v>0</v>
      </c>
      <c r="CG89" s="15">
        <v>0</v>
      </c>
      <c r="CI89" s="34" t="e">
        <f t="shared" si="34"/>
        <v>#DIV/0!</v>
      </c>
    </row>
    <row r="90" spans="1:87" s="20" customFormat="1" ht="12.75">
      <c r="A90" s="22">
        <v>87</v>
      </c>
      <c r="B90" s="20" t="s">
        <v>238</v>
      </c>
      <c r="C90" s="19" t="s">
        <v>69</v>
      </c>
      <c r="D90" s="19">
        <v>0</v>
      </c>
      <c r="E90" s="36">
        <f t="shared" si="23"/>
        <v>0.8353299595301249</v>
      </c>
      <c r="F90" s="56">
        <f t="shared" si="24"/>
        <v>78.84</v>
      </c>
      <c r="G90" s="56">
        <f t="shared" si="25"/>
        <v>91</v>
      </c>
      <c r="H90" s="36">
        <f t="shared" si="26"/>
        <v>0.9697758313564483</v>
      </c>
      <c r="I90" s="36">
        <f t="shared" si="27"/>
        <v>0.6639914564449187</v>
      </c>
      <c r="J90" s="18">
        <v>0</v>
      </c>
      <c r="K90" s="21">
        <v>0</v>
      </c>
      <c r="L90" s="21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0</v>
      </c>
      <c r="S90" s="19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9">
        <v>0</v>
      </c>
      <c r="AA90" s="19">
        <v>0</v>
      </c>
      <c r="AB90" s="19">
        <v>0</v>
      </c>
      <c r="AC90" s="19">
        <v>0</v>
      </c>
      <c r="AD90" s="19">
        <v>0</v>
      </c>
      <c r="AE90" s="19">
        <v>0</v>
      </c>
      <c r="AF90" s="19">
        <v>0</v>
      </c>
      <c r="AG90" s="19">
        <v>0</v>
      </c>
      <c r="AH90" s="19">
        <v>0</v>
      </c>
      <c r="AI90" s="19">
        <v>0</v>
      </c>
      <c r="AJ90" s="19">
        <v>0</v>
      </c>
      <c r="AK90" s="19">
        <v>0</v>
      </c>
      <c r="AL90" s="19">
        <v>0</v>
      </c>
      <c r="AM90" s="19">
        <v>0</v>
      </c>
      <c r="AN90" s="19">
        <v>0</v>
      </c>
      <c r="AO90" s="19">
        <v>0</v>
      </c>
      <c r="AP90" s="19">
        <v>0</v>
      </c>
      <c r="AQ90" s="19">
        <v>0</v>
      </c>
      <c r="AR90" s="19">
        <v>0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9">
        <v>0</v>
      </c>
      <c r="BA90" s="13">
        <v>0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2">
        <v>0</v>
      </c>
      <c r="BL90" s="22"/>
      <c r="BM90" s="22"/>
      <c r="BN90" s="56">
        <f t="shared" si="37"/>
        <v>98</v>
      </c>
      <c r="BO90" s="57">
        <f t="shared" si="35"/>
        <v>0</v>
      </c>
      <c r="BP90" s="22">
        <f t="shared" si="28"/>
        <v>0</v>
      </c>
      <c r="BQ90" s="56">
        <f t="shared" si="38"/>
        <v>0</v>
      </c>
      <c r="BR90" s="56">
        <f t="shared" si="22"/>
        <v>91</v>
      </c>
      <c r="BS90" s="15">
        <f t="shared" si="29"/>
        <v>3.816</v>
      </c>
      <c r="BT90" s="7">
        <f t="shared" si="30"/>
        <v>78.84</v>
      </c>
      <c r="BU90" s="61">
        <f t="shared" si="36"/>
        <v>3.306081758241758</v>
      </c>
      <c r="BV90" s="61">
        <f t="shared" si="31"/>
        <v>2.8891425758241756</v>
      </c>
      <c r="BW90" s="61">
        <f t="shared" si="32"/>
        <v>1.8410672308043954</v>
      </c>
      <c r="BX90" s="61">
        <f t="shared" si="33"/>
        <v>2.1373859323096123</v>
      </c>
      <c r="BY90" s="61">
        <f t="shared" si="21"/>
        <v>1.463437170004601</v>
      </c>
      <c r="CA90" s="21">
        <v>0</v>
      </c>
      <c r="CB90" s="21">
        <v>0</v>
      </c>
      <c r="CC90" s="21">
        <v>0</v>
      </c>
      <c r="CD90" s="19">
        <v>0</v>
      </c>
      <c r="CF90" s="21">
        <v>0</v>
      </c>
      <c r="CG90" s="15">
        <v>0</v>
      </c>
      <c r="CI90" s="34" t="e">
        <f t="shared" si="34"/>
        <v>#DIV/0!</v>
      </c>
    </row>
    <row r="91" spans="1:87" s="20" customFormat="1" ht="12.75">
      <c r="A91" s="22">
        <v>88</v>
      </c>
      <c r="B91" s="20" t="s">
        <v>238</v>
      </c>
      <c r="C91" s="19" t="s">
        <v>69</v>
      </c>
      <c r="D91" s="19">
        <v>0</v>
      </c>
      <c r="E91" s="36">
        <f t="shared" si="23"/>
        <v>0.8353299595301249</v>
      </c>
      <c r="F91" s="56">
        <f t="shared" si="24"/>
        <v>78.84</v>
      </c>
      <c r="G91" s="56">
        <f t="shared" si="25"/>
        <v>91</v>
      </c>
      <c r="H91" s="36">
        <f t="shared" si="26"/>
        <v>0.9697758313564483</v>
      </c>
      <c r="I91" s="36">
        <f t="shared" si="27"/>
        <v>0.6639914564449187</v>
      </c>
      <c r="J91" s="18">
        <v>0</v>
      </c>
      <c r="K91" s="21">
        <v>0</v>
      </c>
      <c r="L91" s="21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3">
        <v>0</v>
      </c>
      <c r="BB91" s="22">
        <v>0</v>
      </c>
      <c r="BC91" s="22">
        <v>0</v>
      </c>
      <c r="BD91" s="22">
        <v>0</v>
      </c>
      <c r="BE91" s="22">
        <v>0</v>
      </c>
      <c r="BF91" s="22">
        <v>0</v>
      </c>
      <c r="BG91" s="22">
        <v>0</v>
      </c>
      <c r="BH91" s="22">
        <v>0</v>
      </c>
      <c r="BI91" s="22">
        <v>0</v>
      </c>
      <c r="BJ91" s="22">
        <v>0</v>
      </c>
      <c r="BL91" s="22"/>
      <c r="BM91" s="22"/>
      <c r="BN91" s="56">
        <f t="shared" si="37"/>
        <v>98</v>
      </c>
      <c r="BO91" s="57">
        <f t="shared" si="35"/>
        <v>0</v>
      </c>
      <c r="BP91" s="22">
        <f t="shared" si="28"/>
        <v>0</v>
      </c>
      <c r="BQ91" s="56">
        <f t="shared" si="38"/>
        <v>0</v>
      </c>
      <c r="BR91" s="56">
        <f t="shared" si="22"/>
        <v>91</v>
      </c>
      <c r="BS91" s="15">
        <f t="shared" si="29"/>
        <v>3.816</v>
      </c>
      <c r="BT91" s="7">
        <f t="shared" si="30"/>
        <v>78.84</v>
      </c>
      <c r="BU91" s="61">
        <f t="shared" si="36"/>
        <v>3.306081758241758</v>
      </c>
      <c r="BV91" s="61">
        <f t="shared" si="31"/>
        <v>2.8891425758241756</v>
      </c>
      <c r="BW91" s="61">
        <f t="shared" si="32"/>
        <v>1.8410672308043954</v>
      </c>
      <c r="BX91" s="61">
        <f t="shared" si="33"/>
        <v>2.1373859323096123</v>
      </c>
      <c r="BY91" s="61">
        <f t="shared" si="21"/>
        <v>1.463437170004601</v>
      </c>
      <c r="CA91" s="21">
        <v>0</v>
      </c>
      <c r="CB91" s="21">
        <v>0</v>
      </c>
      <c r="CC91" s="21">
        <v>0</v>
      </c>
      <c r="CD91" s="19">
        <v>0</v>
      </c>
      <c r="CF91" s="21">
        <v>0</v>
      </c>
      <c r="CG91" s="15">
        <v>0</v>
      </c>
      <c r="CI91" s="34" t="e">
        <f t="shared" si="34"/>
        <v>#DIV/0!</v>
      </c>
    </row>
    <row r="92" spans="1:87" s="20" customFormat="1" ht="12.75">
      <c r="A92" s="22">
        <v>89</v>
      </c>
      <c r="B92" s="20" t="s">
        <v>238</v>
      </c>
      <c r="C92" s="19" t="s">
        <v>69</v>
      </c>
      <c r="D92" s="19">
        <v>0</v>
      </c>
      <c r="E92" s="36">
        <f t="shared" si="23"/>
        <v>0.8353299595301249</v>
      </c>
      <c r="F92" s="56">
        <f t="shared" si="24"/>
        <v>78.84</v>
      </c>
      <c r="G92" s="56">
        <f t="shared" si="25"/>
        <v>91</v>
      </c>
      <c r="H92" s="36">
        <f t="shared" si="26"/>
        <v>0.9697758313564483</v>
      </c>
      <c r="I92" s="36">
        <f t="shared" si="27"/>
        <v>0.6639914564449187</v>
      </c>
      <c r="J92" s="18">
        <v>0</v>
      </c>
      <c r="K92" s="21">
        <v>0</v>
      </c>
      <c r="L92" s="21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0</v>
      </c>
      <c r="AX92" s="19">
        <v>0</v>
      </c>
      <c r="AY92" s="19">
        <v>0</v>
      </c>
      <c r="AZ92" s="19">
        <v>0</v>
      </c>
      <c r="BA92" s="13">
        <v>0</v>
      </c>
      <c r="BB92" s="22">
        <v>0</v>
      </c>
      <c r="BC92" s="22">
        <v>0</v>
      </c>
      <c r="BD92" s="22">
        <v>0</v>
      </c>
      <c r="BE92" s="22">
        <v>0</v>
      </c>
      <c r="BF92" s="22">
        <v>0</v>
      </c>
      <c r="BG92" s="22">
        <v>0</v>
      </c>
      <c r="BH92" s="22">
        <v>0</v>
      </c>
      <c r="BI92" s="22">
        <v>0</v>
      </c>
      <c r="BJ92" s="22">
        <v>0</v>
      </c>
      <c r="BL92" s="22"/>
      <c r="BM92" s="22"/>
      <c r="BN92" s="56">
        <f t="shared" si="37"/>
        <v>98</v>
      </c>
      <c r="BO92" s="57">
        <f t="shared" si="35"/>
        <v>0</v>
      </c>
      <c r="BP92" s="22">
        <f t="shared" si="28"/>
        <v>0</v>
      </c>
      <c r="BQ92" s="56">
        <f t="shared" si="38"/>
        <v>0</v>
      </c>
      <c r="BR92" s="56">
        <f t="shared" si="22"/>
        <v>91</v>
      </c>
      <c r="BS92" s="15">
        <f t="shared" si="29"/>
        <v>3.816</v>
      </c>
      <c r="BT92" s="7">
        <f t="shared" si="30"/>
        <v>78.84</v>
      </c>
      <c r="BU92" s="61">
        <f t="shared" si="36"/>
        <v>3.306081758241758</v>
      </c>
      <c r="BV92" s="61">
        <f t="shared" si="31"/>
        <v>2.8891425758241756</v>
      </c>
      <c r="BW92" s="61">
        <f t="shared" si="32"/>
        <v>1.8410672308043954</v>
      </c>
      <c r="BX92" s="61">
        <f t="shared" si="33"/>
        <v>2.1373859323096123</v>
      </c>
      <c r="BY92" s="61">
        <f t="shared" si="21"/>
        <v>1.463437170004601</v>
      </c>
      <c r="CA92" s="21">
        <v>0</v>
      </c>
      <c r="CB92" s="21">
        <v>0</v>
      </c>
      <c r="CC92" s="21">
        <v>0</v>
      </c>
      <c r="CD92" s="19">
        <v>0</v>
      </c>
      <c r="CF92" s="21">
        <v>0</v>
      </c>
      <c r="CG92" s="15">
        <v>0</v>
      </c>
      <c r="CI92" s="34" t="e">
        <f t="shared" si="34"/>
        <v>#DIV/0!</v>
      </c>
    </row>
    <row r="93" spans="1:87" s="20" customFormat="1" ht="12.75">
      <c r="A93" s="22">
        <v>90</v>
      </c>
      <c r="B93" s="20" t="s">
        <v>238</v>
      </c>
      <c r="C93" s="19" t="s">
        <v>69</v>
      </c>
      <c r="D93" s="19">
        <v>0</v>
      </c>
      <c r="E93" s="36">
        <f t="shared" si="23"/>
        <v>0.8353299595301249</v>
      </c>
      <c r="F93" s="56">
        <f t="shared" si="24"/>
        <v>78.84</v>
      </c>
      <c r="G93" s="56">
        <f t="shared" si="25"/>
        <v>91</v>
      </c>
      <c r="H93" s="36">
        <f t="shared" si="26"/>
        <v>0.9697758313564483</v>
      </c>
      <c r="I93" s="36">
        <f t="shared" si="27"/>
        <v>0.6639914564449187</v>
      </c>
      <c r="J93" s="18">
        <v>0</v>
      </c>
      <c r="K93" s="21">
        <v>0</v>
      </c>
      <c r="L93" s="21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>
        <v>0</v>
      </c>
      <c r="S93" s="19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9">
        <v>0</v>
      </c>
      <c r="AA93" s="19">
        <v>0</v>
      </c>
      <c r="AB93" s="19">
        <v>0</v>
      </c>
      <c r="AC93" s="19">
        <v>0</v>
      </c>
      <c r="AD93" s="19"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19">
        <v>0</v>
      </c>
      <c r="AS93" s="19">
        <v>0</v>
      </c>
      <c r="AT93" s="19">
        <v>0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3">
        <v>0</v>
      </c>
      <c r="BB93" s="22">
        <v>0</v>
      </c>
      <c r="BC93" s="22">
        <v>0</v>
      </c>
      <c r="BD93" s="22">
        <v>0</v>
      </c>
      <c r="BE93" s="22">
        <v>0</v>
      </c>
      <c r="BF93" s="22">
        <v>0</v>
      </c>
      <c r="BG93" s="22">
        <v>0</v>
      </c>
      <c r="BH93" s="22">
        <v>0</v>
      </c>
      <c r="BI93" s="22">
        <v>0</v>
      </c>
      <c r="BJ93" s="22">
        <v>0</v>
      </c>
      <c r="BL93" s="22"/>
      <c r="BM93" s="22"/>
      <c r="BN93" s="56">
        <f t="shared" si="37"/>
        <v>98</v>
      </c>
      <c r="BO93" s="57">
        <f t="shared" si="35"/>
        <v>0</v>
      </c>
      <c r="BP93" s="22">
        <f t="shared" si="28"/>
        <v>0</v>
      </c>
      <c r="BQ93" s="56">
        <f t="shared" si="38"/>
        <v>0</v>
      </c>
      <c r="BR93" s="56">
        <f t="shared" si="22"/>
        <v>91</v>
      </c>
      <c r="BS93" s="15">
        <f t="shared" si="29"/>
        <v>3.816</v>
      </c>
      <c r="BT93" s="7">
        <f t="shared" si="30"/>
        <v>78.84</v>
      </c>
      <c r="BU93" s="61">
        <f t="shared" si="36"/>
        <v>3.306081758241758</v>
      </c>
      <c r="BV93" s="61">
        <f t="shared" si="31"/>
        <v>2.8891425758241756</v>
      </c>
      <c r="BW93" s="61">
        <f t="shared" si="32"/>
        <v>1.8410672308043954</v>
      </c>
      <c r="BX93" s="61">
        <f t="shared" si="33"/>
        <v>2.1373859323096123</v>
      </c>
      <c r="BY93" s="61">
        <f t="shared" si="21"/>
        <v>1.463437170004601</v>
      </c>
      <c r="CA93" s="21">
        <v>0</v>
      </c>
      <c r="CB93" s="21">
        <v>0</v>
      </c>
      <c r="CC93" s="21">
        <v>0</v>
      </c>
      <c r="CD93" s="19">
        <v>0</v>
      </c>
      <c r="CF93" s="21">
        <v>0</v>
      </c>
      <c r="CG93" s="15">
        <v>0</v>
      </c>
      <c r="CI93" s="34" t="e">
        <f t="shared" si="34"/>
        <v>#DIV/0!</v>
      </c>
    </row>
    <row r="94" spans="1:87" s="20" customFormat="1" ht="12.75">
      <c r="A94" s="22">
        <v>91</v>
      </c>
      <c r="B94" s="20" t="s">
        <v>238</v>
      </c>
      <c r="C94" s="19" t="s">
        <v>69</v>
      </c>
      <c r="D94" s="19">
        <v>0</v>
      </c>
      <c r="E94" s="36">
        <f t="shared" si="23"/>
        <v>0.8353299595301249</v>
      </c>
      <c r="F94" s="56">
        <f t="shared" si="24"/>
        <v>78.84</v>
      </c>
      <c r="G94" s="56">
        <f t="shared" si="25"/>
        <v>91</v>
      </c>
      <c r="H94" s="36">
        <f t="shared" si="26"/>
        <v>0.9697758313564483</v>
      </c>
      <c r="I94" s="36">
        <f t="shared" si="27"/>
        <v>0.6639914564449187</v>
      </c>
      <c r="J94" s="18">
        <v>0</v>
      </c>
      <c r="K94" s="21">
        <v>0</v>
      </c>
      <c r="L94" s="21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>
        <v>0</v>
      </c>
      <c r="S94" s="19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9">
        <v>0</v>
      </c>
      <c r="AA94" s="19">
        <v>0</v>
      </c>
      <c r="AB94" s="19">
        <v>0</v>
      </c>
      <c r="AC94" s="19">
        <v>0</v>
      </c>
      <c r="AD94" s="19">
        <v>0</v>
      </c>
      <c r="AE94" s="19">
        <v>0</v>
      </c>
      <c r="AF94" s="19">
        <v>0</v>
      </c>
      <c r="AG94" s="19">
        <v>0</v>
      </c>
      <c r="AH94" s="19">
        <v>0</v>
      </c>
      <c r="AI94" s="19">
        <v>0</v>
      </c>
      <c r="AJ94" s="19">
        <v>0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0</v>
      </c>
      <c r="AQ94" s="19">
        <v>0</v>
      </c>
      <c r="AR94" s="19">
        <v>0</v>
      </c>
      <c r="AS94" s="19">
        <v>0</v>
      </c>
      <c r="AT94" s="19">
        <v>0</v>
      </c>
      <c r="AU94" s="19">
        <v>0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3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54"/>
      <c r="BL94" s="55"/>
      <c r="BM94" s="22"/>
      <c r="BN94" s="56">
        <f t="shared" si="37"/>
        <v>98</v>
      </c>
      <c r="BO94" s="57">
        <f t="shared" si="35"/>
        <v>0</v>
      </c>
      <c r="BP94" s="22">
        <f t="shared" si="28"/>
        <v>0</v>
      </c>
      <c r="BQ94" s="56">
        <f t="shared" si="38"/>
        <v>0</v>
      </c>
      <c r="BR94" s="56">
        <f t="shared" si="22"/>
        <v>91</v>
      </c>
      <c r="BS94" s="15">
        <f t="shared" si="29"/>
        <v>3.816</v>
      </c>
      <c r="BT94" s="7">
        <f t="shared" si="30"/>
        <v>78.84</v>
      </c>
      <c r="BU94" s="61">
        <f t="shared" si="36"/>
        <v>3.306081758241758</v>
      </c>
      <c r="BV94" s="61">
        <f t="shared" si="31"/>
        <v>2.8891425758241756</v>
      </c>
      <c r="BW94" s="61">
        <f t="shared" si="32"/>
        <v>1.8410672308043954</v>
      </c>
      <c r="BX94" s="61">
        <f t="shared" si="33"/>
        <v>2.1373859323096123</v>
      </c>
      <c r="BY94" s="61">
        <f t="shared" si="21"/>
        <v>1.463437170004601</v>
      </c>
      <c r="CA94" s="21">
        <v>0</v>
      </c>
      <c r="CB94" s="21">
        <v>0</v>
      </c>
      <c r="CC94" s="21">
        <v>0</v>
      </c>
      <c r="CD94" s="19">
        <v>0</v>
      </c>
      <c r="CF94" s="21">
        <v>0</v>
      </c>
      <c r="CG94" s="15">
        <v>0</v>
      </c>
      <c r="CI94" s="34" t="e">
        <f t="shared" si="34"/>
        <v>#DIV/0!</v>
      </c>
    </row>
    <row r="95" spans="1:87" s="20" customFormat="1" ht="12.75">
      <c r="A95" s="22">
        <v>92</v>
      </c>
      <c r="B95" s="20" t="s">
        <v>238</v>
      </c>
      <c r="C95" s="19" t="s">
        <v>69</v>
      </c>
      <c r="D95" s="19">
        <v>0</v>
      </c>
      <c r="E95" s="36">
        <f t="shared" si="23"/>
        <v>0.8353299595301249</v>
      </c>
      <c r="F95" s="56">
        <f t="shared" si="24"/>
        <v>78.84</v>
      </c>
      <c r="G95" s="56">
        <f t="shared" si="25"/>
        <v>91</v>
      </c>
      <c r="H95" s="36">
        <f t="shared" si="26"/>
        <v>0.9697758313564483</v>
      </c>
      <c r="I95" s="36">
        <f t="shared" si="27"/>
        <v>0.6639914564449187</v>
      </c>
      <c r="J95" s="18">
        <v>0</v>
      </c>
      <c r="K95" s="21">
        <v>0</v>
      </c>
      <c r="L95" s="21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0</v>
      </c>
      <c r="S95" s="19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0</v>
      </c>
      <c r="BA95" s="13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54"/>
      <c r="BL95" s="55"/>
      <c r="BM95" s="22"/>
      <c r="BN95" s="56">
        <f t="shared" si="37"/>
        <v>98</v>
      </c>
      <c r="BO95" s="57">
        <f t="shared" si="35"/>
        <v>0</v>
      </c>
      <c r="BP95" s="22">
        <f t="shared" si="28"/>
        <v>0</v>
      </c>
      <c r="BQ95" s="56">
        <f t="shared" si="38"/>
        <v>0</v>
      </c>
      <c r="BR95" s="56">
        <f t="shared" si="22"/>
        <v>91</v>
      </c>
      <c r="BS95" s="15">
        <f t="shared" si="29"/>
        <v>3.816</v>
      </c>
      <c r="BT95" s="7">
        <f t="shared" si="30"/>
        <v>78.84</v>
      </c>
      <c r="BU95" s="61">
        <f t="shared" si="36"/>
        <v>3.306081758241758</v>
      </c>
      <c r="BV95" s="61">
        <f t="shared" si="31"/>
        <v>2.8891425758241756</v>
      </c>
      <c r="BW95" s="61">
        <f t="shared" si="32"/>
        <v>1.8410672308043954</v>
      </c>
      <c r="BX95" s="61">
        <f t="shared" si="33"/>
        <v>2.1373859323096123</v>
      </c>
      <c r="BY95" s="61">
        <f t="shared" si="21"/>
        <v>1.463437170004601</v>
      </c>
      <c r="CA95" s="21">
        <v>0</v>
      </c>
      <c r="CB95" s="21">
        <v>0</v>
      </c>
      <c r="CC95" s="21">
        <v>0</v>
      </c>
      <c r="CD95" s="19">
        <v>0</v>
      </c>
      <c r="CF95" s="21">
        <v>0</v>
      </c>
      <c r="CG95" s="15">
        <v>0</v>
      </c>
      <c r="CI95" s="34" t="e">
        <f t="shared" si="34"/>
        <v>#DIV/0!</v>
      </c>
    </row>
    <row r="96" spans="1:87" s="44" customFormat="1" ht="12.75">
      <c r="A96" s="33">
        <v>93</v>
      </c>
      <c r="B96" s="44" t="s">
        <v>188</v>
      </c>
      <c r="C96" s="45" t="s">
        <v>46</v>
      </c>
      <c r="D96" s="45">
        <v>88</v>
      </c>
      <c r="E96" s="36">
        <f t="shared" si="23"/>
        <v>0.7806373436533737</v>
      </c>
      <c r="F96" s="56">
        <f t="shared" si="24"/>
        <v>71.45824597594265</v>
      </c>
      <c r="G96" s="56">
        <f t="shared" si="25"/>
        <v>79.46600933741037</v>
      </c>
      <c r="H96" s="36">
        <f t="shared" si="26"/>
        <v>0.8688866865009631</v>
      </c>
      <c r="I96" s="36">
        <f t="shared" si="27"/>
        <v>0.577737257009103</v>
      </c>
      <c r="J96" s="39">
        <v>86.02138641028054</v>
      </c>
      <c r="K96" s="46">
        <v>3.68</v>
      </c>
      <c r="L96" s="46">
        <v>3.04</v>
      </c>
      <c r="M96" s="45">
        <v>2959</v>
      </c>
      <c r="N96" s="45">
        <v>13.2</v>
      </c>
      <c r="O96" s="45">
        <v>17</v>
      </c>
      <c r="P96" s="45">
        <v>67</v>
      </c>
      <c r="Q96" s="45">
        <v>33</v>
      </c>
      <c r="R96" s="45">
        <v>7</v>
      </c>
      <c r="S96" s="45">
        <v>18.1</v>
      </c>
      <c r="T96" s="39">
        <v>6.154000000000001</v>
      </c>
      <c r="U96" s="39">
        <v>11</v>
      </c>
      <c r="V96" s="39">
        <v>64.1</v>
      </c>
      <c r="W96" s="39">
        <v>90</v>
      </c>
      <c r="X96" s="39">
        <v>2.2</v>
      </c>
      <c r="Y96" s="39">
        <v>2.4</v>
      </c>
      <c r="Z96" s="45">
        <v>0.81</v>
      </c>
      <c r="AA96" s="45">
        <v>3.07</v>
      </c>
      <c r="AB96" s="45">
        <v>4.83</v>
      </c>
      <c r="AC96" s="45">
        <v>3.15</v>
      </c>
      <c r="AD96" s="45">
        <v>6.83</v>
      </c>
      <c r="AE96" s="45">
        <v>3.92</v>
      </c>
      <c r="AF96" s="45">
        <v>4.88</v>
      </c>
      <c r="AG96" s="45">
        <v>2.29</v>
      </c>
      <c r="AH96" s="45">
        <v>5.6</v>
      </c>
      <c r="AI96" s="45">
        <v>1.26</v>
      </c>
      <c r="AJ96" s="45">
        <v>0.05</v>
      </c>
      <c r="AK96" s="45">
        <v>0.35</v>
      </c>
      <c r="AL96" s="45">
        <v>0.12</v>
      </c>
      <c r="AM96" s="45">
        <v>0.57</v>
      </c>
      <c r="AN96" s="45">
        <v>0.15</v>
      </c>
      <c r="AO96" s="45">
        <v>0.01</v>
      </c>
      <c r="AP96" s="45">
        <v>0.13</v>
      </c>
      <c r="AQ96" s="45">
        <v>60</v>
      </c>
      <c r="AR96" s="45">
        <v>13</v>
      </c>
      <c r="AS96" s="45">
        <v>5</v>
      </c>
      <c r="AT96" s="45">
        <v>18</v>
      </c>
      <c r="AU96" s="45">
        <v>0.18</v>
      </c>
      <c r="AV96" s="45">
        <v>0.35</v>
      </c>
      <c r="AW96" s="45">
        <v>0.05</v>
      </c>
      <c r="AX96" s="45">
        <v>0</v>
      </c>
      <c r="AY96" s="45">
        <v>0</v>
      </c>
      <c r="AZ96" s="45">
        <v>26</v>
      </c>
      <c r="BA96" s="47">
        <v>0</v>
      </c>
      <c r="BB96" s="45">
        <v>0.17</v>
      </c>
      <c r="BC96" s="45">
        <v>1170</v>
      </c>
      <c r="BD96" s="45">
        <v>0.64</v>
      </c>
      <c r="BE96" s="45">
        <v>88</v>
      </c>
      <c r="BF96" s="45">
        <v>9</v>
      </c>
      <c r="BG96" s="45">
        <v>1.8</v>
      </c>
      <c r="BH96" s="45">
        <v>5.1</v>
      </c>
      <c r="BI96" s="45">
        <v>7.3</v>
      </c>
      <c r="BJ96" s="33">
        <v>0</v>
      </c>
      <c r="BK96" s="1"/>
      <c r="BL96" s="33">
        <v>5</v>
      </c>
      <c r="BM96" s="8">
        <v>8</v>
      </c>
      <c r="BN96" s="56">
        <f t="shared" si="37"/>
        <v>64.23704</v>
      </c>
      <c r="BO96" s="57">
        <f t="shared" si="35"/>
        <v>11.2</v>
      </c>
      <c r="BP96" s="33">
        <f t="shared" si="28"/>
        <v>1.2000000000000002</v>
      </c>
      <c r="BQ96" s="56">
        <f t="shared" si="38"/>
        <v>8.328969337410365</v>
      </c>
      <c r="BR96" s="56">
        <f t="shared" si="22"/>
        <v>79.46600933741037</v>
      </c>
      <c r="BS96" s="36">
        <f t="shared" si="29"/>
        <v>3.487772392171235</v>
      </c>
      <c r="BT96" s="7">
        <f t="shared" si="30"/>
        <v>71.45824597594265</v>
      </c>
      <c r="BU96" s="61">
        <f t="shared" si="36"/>
        <v>3.1363107268876464</v>
      </c>
      <c r="BV96" s="61">
        <f t="shared" si="31"/>
        <v>2.717673834156523</v>
      </c>
      <c r="BW96" s="61">
        <f t="shared" si="32"/>
        <v>1.7205247054120356</v>
      </c>
      <c r="BX96" s="61">
        <f t="shared" si="33"/>
        <v>1.915026257048123</v>
      </c>
      <c r="BY96" s="61">
        <f t="shared" si="21"/>
        <v>1.273332914448063</v>
      </c>
      <c r="CA96" s="46">
        <v>1.94</v>
      </c>
      <c r="CB96" s="46">
        <v>2.06</v>
      </c>
      <c r="CC96" s="46">
        <v>1.4</v>
      </c>
      <c r="CD96" s="45">
        <v>84</v>
      </c>
      <c r="CF96" s="46">
        <v>3.11</v>
      </c>
      <c r="CG96" s="36">
        <v>86.02138641028054</v>
      </c>
      <c r="CI96" s="34">
        <f t="shared" si="34"/>
        <v>0.757471690190334</v>
      </c>
    </row>
    <row r="97" spans="1:87" s="44" customFormat="1" ht="12.75">
      <c r="A97" s="33">
        <v>94</v>
      </c>
      <c r="B97" s="44" t="s">
        <v>189</v>
      </c>
      <c r="C97" s="45" t="s">
        <v>46</v>
      </c>
      <c r="D97" s="45">
        <v>88</v>
      </c>
      <c r="E97" s="36">
        <f t="shared" si="23"/>
        <v>0.7347435257584479</v>
      </c>
      <c r="F97" s="56">
        <f t="shared" si="24"/>
        <v>67.74930780808805</v>
      </c>
      <c r="G97" s="56">
        <f t="shared" si="25"/>
        <v>73.67079345013758</v>
      </c>
      <c r="H97" s="36">
        <f t="shared" si="26"/>
        <v>0.7956291557938259</v>
      </c>
      <c r="I97" s="36">
        <f t="shared" si="27"/>
        <v>0.5139901038248429</v>
      </c>
      <c r="J97" s="39">
        <v>87.9575590947563</v>
      </c>
      <c r="K97" s="46">
        <v>3.58</v>
      </c>
      <c r="L97" s="46">
        <v>3.04</v>
      </c>
      <c r="M97" s="45">
        <v>2914</v>
      </c>
      <c r="N97" s="45">
        <v>14</v>
      </c>
      <c r="O97" s="45">
        <v>17</v>
      </c>
      <c r="P97" s="45">
        <v>67</v>
      </c>
      <c r="Q97" s="45">
        <v>33</v>
      </c>
      <c r="R97" s="45">
        <v>11</v>
      </c>
      <c r="S97" s="45">
        <v>28</v>
      </c>
      <c r="T97" s="39">
        <v>9.52</v>
      </c>
      <c r="U97" s="39">
        <v>11</v>
      </c>
      <c r="V97" s="39">
        <v>51.7</v>
      </c>
      <c r="W97" s="39">
        <v>90</v>
      </c>
      <c r="X97" s="39">
        <v>2.3</v>
      </c>
      <c r="Y97" s="39">
        <v>4</v>
      </c>
      <c r="Z97" s="45">
        <v>0.81</v>
      </c>
      <c r="AA97" s="45">
        <v>3.07</v>
      </c>
      <c r="AB97" s="45">
        <v>4.83</v>
      </c>
      <c r="AC97" s="45">
        <v>3.15</v>
      </c>
      <c r="AD97" s="45">
        <v>6.83</v>
      </c>
      <c r="AE97" s="45">
        <v>3.92</v>
      </c>
      <c r="AF97" s="45">
        <v>4.88</v>
      </c>
      <c r="AG97" s="45">
        <v>2.29</v>
      </c>
      <c r="AH97" s="45">
        <v>5.6</v>
      </c>
      <c r="AI97" s="45">
        <v>1.26</v>
      </c>
      <c r="AJ97" s="45">
        <v>0.06</v>
      </c>
      <c r="AK97" s="45">
        <v>0.39</v>
      </c>
      <c r="AL97" s="45">
        <v>0.15</v>
      </c>
      <c r="AM97" s="45">
        <v>0.52</v>
      </c>
      <c r="AN97" s="45">
        <v>0.17</v>
      </c>
      <c r="AO97" s="45">
        <v>0.03</v>
      </c>
      <c r="AP97" s="45">
        <v>0.13</v>
      </c>
      <c r="AQ97" s="45">
        <v>70</v>
      </c>
      <c r="AR97" s="45">
        <v>49</v>
      </c>
      <c r="AS97" s="45">
        <v>9</v>
      </c>
      <c r="AT97" s="45">
        <v>18</v>
      </c>
      <c r="AU97" s="45">
        <v>0.18</v>
      </c>
      <c r="AV97" s="45">
        <v>0.19</v>
      </c>
      <c r="AW97" s="45">
        <v>0.05</v>
      </c>
      <c r="AX97" s="45">
        <v>0</v>
      </c>
      <c r="AY97" s="45">
        <v>0</v>
      </c>
      <c r="AZ97" s="45">
        <v>26</v>
      </c>
      <c r="BA97" s="47">
        <v>0</v>
      </c>
      <c r="BB97" s="45">
        <v>0.17</v>
      </c>
      <c r="BC97" s="45">
        <v>1101</v>
      </c>
      <c r="BD97" s="45">
        <v>0.56</v>
      </c>
      <c r="BE97" s="45">
        <v>53</v>
      </c>
      <c r="BF97" s="45">
        <v>8</v>
      </c>
      <c r="BG97" s="45">
        <v>1.7</v>
      </c>
      <c r="BH97" s="45">
        <v>4.7</v>
      </c>
      <c r="BI97" s="45">
        <v>3.3</v>
      </c>
      <c r="BJ97" s="33">
        <v>0</v>
      </c>
      <c r="BK97" s="1"/>
      <c r="BL97" s="8">
        <v>5</v>
      </c>
      <c r="BM97" s="8">
        <v>8</v>
      </c>
      <c r="BN97" s="56">
        <f t="shared" si="37"/>
        <v>52.86120000000001</v>
      </c>
      <c r="BO97" s="57">
        <f t="shared" si="35"/>
        <v>12</v>
      </c>
      <c r="BP97" s="33">
        <f t="shared" si="28"/>
        <v>1.2999999999999998</v>
      </c>
      <c r="BQ97" s="56">
        <f t="shared" si="38"/>
        <v>12.88459345013758</v>
      </c>
      <c r="BR97" s="56">
        <f t="shared" si="22"/>
        <v>73.67079345013758</v>
      </c>
      <c r="BS97" s="36">
        <f t="shared" si="29"/>
        <v>3.2555233249057793</v>
      </c>
      <c r="BT97" s="7">
        <f t="shared" si="30"/>
        <v>67.74930780808805</v>
      </c>
      <c r="BU97" s="61">
        <f t="shared" si="36"/>
        <v>2.993851993256087</v>
      </c>
      <c r="BV97" s="61">
        <f t="shared" si="31"/>
        <v>2.573790513188648</v>
      </c>
      <c r="BW97" s="61">
        <f t="shared" si="32"/>
        <v>1.6193747307716193</v>
      </c>
      <c r="BX97" s="61">
        <f t="shared" si="33"/>
        <v>1.7535666593695924</v>
      </c>
      <c r="BY97" s="61">
        <f t="shared" si="21"/>
        <v>1.1328341888299538</v>
      </c>
      <c r="CA97" s="46">
        <v>1.77</v>
      </c>
      <c r="CB97" s="46">
        <v>1.85</v>
      </c>
      <c r="CC97" s="46">
        <v>1.22</v>
      </c>
      <c r="CD97" s="45">
        <v>77</v>
      </c>
      <c r="CF97" s="46">
        <v>3.18</v>
      </c>
      <c r="CG97" s="36">
        <v>87.9575590947563</v>
      </c>
      <c r="CI97" s="34">
        <f t="shared" si="34"/>
        <v>0.757471690190334</v>
      </c>
    </row>
    <row r="98" spans="1:87" s="44" customFormat="1" ht="12.75">
      <c r="A98" s="33">
        <v>95</v>
      </c>
      <c r="B98" s="44" t="s">
        <v>78</v>
      </c>
      <c r="C98" s="45" t="s">
        <v>46</v>
      </c>
      <c r="D98" s="45">
        <v>91</v>
      </c>
      <c r="E98" s="36">
        <f t="shared" si="23"/>
        <v>0.6957834812722037</v>
      </c>
      <c r="F98" s="56">
        <f t="shared" si="24"/>
        <v>66.87001883102224</v>
      </c>
      <c r="G98" s="56">
        <f t="shared" si="25"/>
        <v>72.29690442347223</v>
      </c>
      <c r="H98" s="36">
        <f t="shared" si="26"/>
        <v>0.7475617643505726</v>
      </c>
      <c r="I98" s="36">
        <f t="shared" si="27"/>
        <v>0.47165509927302046</v>
      </c>
      <c r="J98" s="39">
        <v>74.12775420564368</v>
      </c>
      <c r="K98" s="46">
        <v>0</v>
      </c>
      <c r="L98" s="46">
        <v>3.16</v>
      </c>
      <c r="M98" s="45">
        <v>713</v>
      </c>
      <c r="N98" s="45">
        <v>9.8</v>
      </c>
      <c r="O98" s="45">
        <v>27</v>
      </c>
      <c r="P98" s="45">
        <v>43</v>
      </c>
      <c r="Q98" s="45">
        <v>57</v>
      </c>
      <c r="R98" s="45">
        <v>25</v>
      </c>
      <c r="S98" s="45">
        <v>44.6</v>
      </c>
      <c r="T98" s="39">
        <v>14.718000000000002</v>
      </c>
      <c r="U98" s="39">
        <v>3.7</v>
      </c>
      <c r="V98" s="39">
        <v>39.7</v>
      </c>
      <c r="W98" s="39">
        <v>90</v>
      </c>
      <c r="X98" s="39">
        <v>0.6</v>
      </c>
      <c r="Y98" s="39">
        <v>5.3</v>
      </c>
      <c r="Z98" s="45">
        <v>0.65</v>
      </c>
      <c r="AA98" s="45">
        <v>3</v>
      </c>
      <c r="AB98" s="45">
        <v>4.43</v>
      </c>
      <c r="AC98" s="45">
        <v>3.17</v>
      </c>
      <c r="AD98" s="45">
        <v>4.61</v>
      </c>
      <c r="AE98" s="45">
        <v>2.69</v>
      </c>
      <c r="AF98" s="45">
        <v>4.5</v>
      </c>
      <c r="AG98" s="45">
        <v>1.87</v>
      </c>
      <c r="AH98" s="45">
        <v>2.8</v>
      </c>
      <c r="AI98" s="45">
        <v>1.1</v>
      </c>
      <c r="AJ98" s="45">
        <v>0.68</v>
      </c>
      <c r="AK98" s="45">
        <v>0.1</v>
      </c>
      <c r="AL98" s="45">
        <v>0.28</v>
      </c>
      <c r="AM98" s="45">
        <v>0.22</v>
      </c>
      <c r="AN98" s="45">
        <v>0.22</v>
      </c>
      <c r="AO98" s="45">
        <v>0.2</v>
      </c>
      <c r="AP98" s="45">
        <v>0.04</v>
      </c>
      <c r="AQ98" s="45">
        <v>293</v>
      </c>
      <c r="AR98" s="45">
        <v>1</v>
      </c>
      <c r="AS98" s="45">
        <v>14</v>
      </c>
      <c r="AT98" s="45">
        <v>38</v>
      </c>
      <c r="AU98" s="45">
        <v>0.08</v>
      </c>
      <c r="AV98" s="45">
        <v>0</v>
      </c>
      <c r="AW98" s="45">
        <v>0</v>
      </c>
      <c r="AX98" s="45">
        <v>0</v>
      </c>
      <c r="AY98" s="45">
        <v>0.6</v>
      </c>
      <c r="AZ98" s="45">
        <v>0</v>
      </c>
      <c r="BA98" s="47">
        <v>0</v>
      </c>
      <c r="BB98" s="33">
        <v>0</v>
      </c>
      <c r="BC98" s="45">
        <v>902</v>
      </c>
      <c r="BD98" s="45"/>
      <c r="BE98" s="45">
        <v>18</v>
      </c>
      <c r="BF98" s="45">
        <v>1.5</v>
      </c>
      <c r="BG98" s="45">
        <v>0.8</v>
      </c>
      <c r="BH98" s="45">
        <v>0.42</v>
      </c>
      <c r="BI98" s="33">
        <v>0</v>
      </c>
      <c r="BJ98" s="33">
        <v>0</v>
      </c>
      <c r="BK98" s="1"/>
      <c r="BL98" s="8">
        <v>11</v>
      </c>
      <c r="BM98" s="8">
        <v>53</v>
      </c>
      <c r="BN98" s="56">
        <f t="shared" si="37"/>
        <v>62.07124000000001</v>
      </c>
      <c r="BO98" s="57">
        <f t="shared" si="35"/>
        <v>5.3999999999999995</v>
      </c>
      <c r="BP98" s="33">
        <f t="shared" si="28"/>
        <v>0</v>
      </c>
      <c r="BQ98" s="56">
        <f t="shared" si="38"/>
        <v>11.825664423472212</v>
      </c>
      <c r="BR98" s="56">
        <f t="shared" si="22"/>
        <v>72.29690442347223</v>
      </c>
      <c r="BS98" s="36">
        <f t="shared" si="29"/>
        <v>3.1060699857858336</v>
      </c>
      <c r="BT98" s="7">
        <f t="shared" si="30"/>
        <v>66.87001883102224</v>
      </c>
      <c r="BU98" s="61">
        <f t="shared" si="36"/>
        <v>2.8729163453994015</v>
      </c>
      <c r="BV98" s="61">
        <f t="shared" si="31"/>
        <v>2.4516455088533955</v>
      </c>
      <c r="BW98" s="61">
        <f t="shared" si="32"/>
        <v>1.533506792723937</v>
      </c>
      <c r="BX98" s="61">
        <f t="shared" si="33"/>
        <v>1.6476261286286622</v>
      </c>
      <c r="BY98" s="61">
        <f t="shared" si="21"/>
        <v>1.0395278387977371</v>
      </c>
      <c r="CA98" s="46">
        <v>1.69</v>
      </c>
      <c r="CB98" s="46">
        <v>1.76</v>
      </c>
      <c r="CC98" s="46">
        <v>1.14</v>
      </c>
      <c r="CD98" s="45">
        <v>74</v>
      </c>
      <c r="CF98" s="46">
        <v>2.68</v>
      </c>
      <c r="CG98" s="36">
        <v>74.12775420564368</v>
      </c>
      <c r="CI98" s="34">
        <f t="shared" si="34"/>
        <v>0.8164724450662091</v>
      </c>
    </row>
    <row r="99" spans="1:87" s="44" customFormat="1" ht="12.75">
      <c r="A99" s="33">
        <v>96</v>
      </c>
      <c r="B99" s="44" t="s">
        <v>79</v>
      </c>
      <c r="C99" s="45" t="s">
        <v>46</v>
      </c>
      <c r="D99" s="45">
        <v>91</v>
      </c>
      <c r="E99" s="36">
        <f t="shared" si="23"/>
        <v>0.735244997148107</v>
      </c>
      <c r="F99" s="56">
        <f t="shared" si="24"/>
        <v>69.76761096905581</v>
      </c>
      <c r="G99" s="56">
        <f t="shared" si="25"/>
        <v>76.8243921391497</v>
      </c>
      <c r="H99" s="36">
        <f t="shared" si="26"/>
        <v>0.8081609820906756</v>
      </c>
      <c r="I99" s="36">
        <f t="shared" si="27"/>
        <v>0.5249615016386667</v>
      </c>
      <c r="J99" s="39">
        <v>107.31928593951396</v>
      </c>
      <c r="K99" s="46">
        <v>2.81</v>
      </c>
      <c r="L99" s="46">
        <v>3.76</v>
      </c>
      <c r="M99" s="45">
        <v>0</v>
      </c>
      <c r="N99" s="45">
        <v>9.8</v>
      </c>
      <c r="O99" s="45">
        <v>27</v>
      </c>
      <c r="P99" s="45">
        <v>53</v>
      </c>
      <c r="Q99" s="45">
        <v>47</v>
      </c>
      <c r="R99" s="45">
        <v>22</v>
      </c>
      <c r="S99" s="45">
        <v>23</v>
      </c>
      <c r="T99" s="39">
        <v>7.59</v>
      </c>
      <c r="U99" s="39">
        <v>13.04</v>
      </c>
      <c r="V99" s="39">
        <v>58.2</v>
      </c>
      <c r="W99" s="39">
        <v>90</v>
      </c>
      <c r="X99" s="39">
        <v>3.7</v>
      </c>
      <c r="Y99" s="39">
        <v>5.3</v>
      </c>
      <c r="Z99" s="45">
        <v>0.65</v>
      </c>
      <c r="AA99" s="45">
        <v>3</v>
      </c>
      <c r="AB99" s="45">
        <v>4.43</v>
      </c>
      <c r="AC99" s="45">
        <v>3.17</v>
      </c>
      <c r="AD99" s="45">
        <v>4.61</v>
      </c>
      <c r="AE99" s="45">
        <v>2.69</v>
      </c>
      <c r="AF99" s="45">
        <v>4.5</v>
      </c>
      <c r="AG99" s="45">
        <v>1.87</v>
      </c>
      <c r="AH99" s="45">
        <v>2.8</v>
      </c>
      <c r="AI99" s="45">
        <v>1.1</v>
      </c>
      <c r="AJ99" s="45">
        <v>1.88</v>
      </c>
      <c r="AK99" s="45">
        <v>0.13</v>
      </c>
      <c r="AL99" s="45">
        <v>0.17</v>
      </c>
      <c r="AM99" s="45">
        <v>0.77</v>
      </c>
      <c r="AN99" s="45">
        <v>0.08</v>
      </c>
      <c r="AO99" s="45">
        <v>0.08</v>
      </c>
      <c r="AP99" s="45">
        <v>0.05</v>
      </c>
      <c r="AQ99" s="45">
        <v>360</v>
      </c>
      <c r="AR99" s="45">
        <v>15</v>
      </c>
      <c r="AS99" s="45">
        <v>6</v>
      </c>
      <c r="AT99" s="45">
        <v>7</v>
      </c>
      <c r="AU99" s="45">
        <v>0</v>
      </c>
      <c r="AV99" s="45">
        <v>0.19</v>
      </c>
      <c r="AW99" s="45">
        <v>0</v>
      </c>
      <c r="AX99" s="45">
        <v>0</v>
      </c>
      <c r="AY99" s="45">
        <v>0</v>
      </c>
      <c r="AZ99" s="45">
        <v>0</v>
      </c>
      <c r="BA99" s="47">
        <v>0</v>
      </c>
      <c r="BB99" s="33">
        <v>0</v>
      </c>
      <c r="BC99" s="45">
        <v>867</v>
      </c>
      <c r="BD99" s="45"/>
      <c r="BE99" s="45">
        <v>24</v>
      </c>
      <c r="BF99" s="45">
        <v>15</v>
      </c>
      <c r="BG99" s="45">
        <v>2.3</v>
      </c>
      <c r="BH99" s="45">
        <v>1.6</v>
      </c>
      <c r="BI99" s="33">
        <v>0</v>
      </c>
      <c r="BJ99" s="33">
        <v>0</v>
      </c>
      <c r="BK99" s="1"/>
      <c r="BL99" s="8">
        <v>11</v>
      </c>
      <c r="BM99" s="8">
        <v>53</v>
      </c>
      <c r="BN99" s="56">
        <f t="shared" si="37"/>
        <v>68.9822</v>
      </c>
      <c r="BO99" s="57">
        <f t="shared" si="35"/>
        <v>5.3999999999999995</v>
      </c>
      <c r="BP99" s="33">
        <f t="shared" si="28"/>
        <v>2.7</v>
      </c>
      <c r="BQ99" s="56">
        <f t="shared" si="38"/>
        <v>3.3671921391496773</v>
      </c>
      <c r="BR99" s="56">
        <f t="shared" si="22"/>
        <v>76.8243921391497</v>
      </c>
      <c r="BS99" s="36">
        <f t="shared" si="29"/>
        <v>3.2948744698442867</v>
      </c>
      <c r="BT99" s="7">
        <f t="shared" si="30"/>
        <v>69.76761096905581</v>
      </c>
      <c r="BU99" s="61">
        <f t="shared" si="36"/>
        <v>2.9922204888729045</v>
      </c>
      <c r="BV99" s="61">
        <f t="shared" si="31"/>
        <v>2.575362693761633</v>
      </c>
      <c r="BW99" s="61">
        <f t="shared" si="32"/>
        <v>1.620479973714428</v>
      </c>
      <c r="BX99" s="61">
        <f t="shared" si="33"/>
        <v>1.7811868045278492</v>
      </c>
      <c r="BY99" s="61">
        <f t="shared" si="21"/>
        <v>1.1570151496116217</v>
      </c>
      <c r="CA99" s="46">
        <v>1.89</v>
      </c>
      <c r="CB99" s="46">
        <v>2</v>
      </c>
      <c r="CC99" s="46">
        <v>1.35</v>
      </c>
      <c r="CD99" s="45">
        <v>82</v>
      </c>
      <c r="CF99" s="46">
        <v>3.88</v>
      </c>
      <c r="CG99" s="36">
        <v>107.31928593951396</v>
      </c>
      <c r="CI99" s="34">
        <f t="shared" si="34"/>
        <v>0.5747925332701178</v>
      </c>
    </row>
    <row r="100" spans="1:87" s="64" customFormat="1" ht="12.75">
      <c r="A100" s="63">
        <v>97</v>
      </c>
      <c r="B100" s="64" t="s">
        <v>340</v>
      </c>
      <c r="C100" s="65" t="s">
        <v>46</v>
      </c>
      <c r="D100" s="65">
        <v>91.3</v>
      </c>
      <c r="E100" s="66">
        <f t="shared" si="23"/>
        <v>0.6086947389282352</v>
      </c>
      <c r="F100" s="67">
        <f t="shared" si="24"/>
        <v>62.24825827330849</v>
      </c>
      <c r="G100" s="67">
        <f t="shared" si="25"/>
        <v>65.0754035520445</v>
      </c>
      <c r="H100" s="66">
        <f t="shared" si="26"/>
        <v>0.6198877586868387</v>
      </c>
      <c r="I100" s="66">
        <f t="shared" si="27"/>
        <v>0.3572919235899452</v>
      </c>
      <c r="J100" s="68"/>
      <c r="K100" s="61"/>
      <c r="L100" s="61"/>
      <c r="M100" s="65"/>
      <c r="N100" s="65">
        <v>5.5</v>
      </c>
      <c r="O100" s="65">
        <v>24.1</v>
      </c>
      <c r="P100" s="65">
        <v>71</v>
      </c>
      <c r="Q100" s="65">
        <v>29</v>
      </c>
      <c r="R100" s="65">
        <v>34.7</v>
      </c>
      <c r="S100" s="65">
        <v>64.2</v>
      </c>
      <c r="T100" s="68">
        <v>60</v>
      </c>
      <c r="U100" s="68">
        <v>4.5</v>
      </c>
      <c r="V100" s="68">
        <v>28.9</v>
      </c>
      <c r="W100" s="68">
        <v>87</v>
      </c>
      <c r="X100" s="68">
        <v>2</v>
      </c>
      <c r="Y100" s="68">
        <v>3.5</v>
      </c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9"/>
      <c r="BB100" s="63"/>
      <c r="BC100" s="65"/>
      <c r="BD100" s="65"/>
      <c r="BE100" s="65"/>
      <c r="BF100" s="65"/>
      <c r="BG100" s="65"/>
      <c r="BH100" s="65"/>
      <c r="BI100" s="63"/>
      <c r="BJ100" s="63"/>
      <c r="BK100" s="58"/>
      <c r="BL100" s="12">
        <v>14.8</v>
      </c>
      <c r="BM100" s="12">
        <v>33.3</v>
      </c>
      <c r="BN100" s="67">
        <f t="shared" si="37"/>
        <v>45.255028</v>
      </c>
      <c r="BO100" s="70">
        <f t="shared" si="35"/>
        <v>-0.42000000000000026</v>
      </c>
      <c r="BP100" s="63">
        <f t="shared" si="28"/>
        <v>1</v>
      </c>
      <c r="BQ100" s="67">
        <f t="shared" si="38"/>
        <v>24.990375552044505</v>
      </c>
      <c r="BR100" s="67">
        <f t="shared" si="22"/>
        <v>65.0754035520445</v>
      </c>
      <c r="BS100" s="66">
        <f t="shared" si="29"/>
        <v>2.7207869491858694</v>
      </c>
      <c r="BT100" s="7">
        <f t="shared" si="30"/>
        <v>62.24825827330849</v>
      </c>
      <c r="BU100" s="61">
        <f t="shared" si="36"/>
        <v>2.6025846859961277</v>
      </c>
      <c r="BV100" s="61">
        <f t="shared" si="31"/>
        <v>2.178610532856089</v>
      </c>
      <c r="BW100" s="61">
        <f t="shared" si="32"/>
        <v>1.3415632045978305</v>
      </c>
      <c r="BX100" s="61">
        <f t="shared" si="33"/>
        <v>1.3662326201457926</v>
      </c>
      <c r="BY100" s="61">
        <f t="shared" si="21"/>
        <v>0.7874713995922393</v>
      </c>
      <c r="CA100" s="61"/>
      <c r="CB100" s="61"/>
      <c r="CC100" s="61"/>
      <c r="CD100" s="65"/>
      <c r="CF100" s="61"/>
      <c r="CG100" s="66"/>
      <c r="CI100" s="34">
        <f t="shared" si="34"/>
        <v>0.8344226927522349</v>
      </c>
    </row>
    <row r="101" spans="1:87" s="44" customFormat="1" ht="12.75">
      <c r="A101" s="33">
        <v>98</v>
      </c>
      <c r="B101" s="44" t="s">
        <v>196</v>
      </c>
      <c r="C101" s="45" t="s">
        <v>46</v>
      </c>
      <c r="D101" s="45">
        <v>87</v>
      </c>
      <c r="E101" s="36">
        <f t="shared" si="23"/>
        <v>0.7483403915277261</v>
      </c>
      <c r="F101" s="56">
        <f t="shared" si="24"/>
        <v>70.3178591648711</v>
      </c>
      <c r="G101" s="56">
        <f t="shared" si="25"/>
        <v>77.68415494511109</v>
      </c>
      <c r="H101" s="36">
        <f t="shared" si="26"/>
        <v>0.8258172559259238</v>
      </c>
      <c r="I101" s="36">
        <f t="shared" si="27"/>
        <v>0.5403727875050989</v>
      </c>
      <c r="J101" s="39">
        <v>0</v>
      </c>
      <c r="K101" s="46">
        <v>0</v>
      </c>
      <c r="L101" s="46">
        <v>0</v>
      </c>
      <c r="M101" s="45">
        <v>0</v>
      </c>
      <c r="N101" s="45">
        <v>10</v>
      </c>
      <c r="O101" s="45">
        <v>10</v>
      </c>
      <c r="P101" s="45">
        <v>43</v>
      </c>
      <c r="Q101" s="45">
        <v>57</v>
      </c>
      <c r="R101" s="45">
        <v>12</v>
      </c>
      <c r="S101" s="45">
        <v>31</v>
      </c>
      <c r="T101" s="39">
        <v>18.6</v>
      </c>
      <c r="U101" s="39">
        <v>7.1</v>
      </c>
      <c r="V101" s="39">
        <v>53.4</v>
      </c>
      <c r="W101" s="39">
        <v>90</v>
      </c>
      <c r="X101" s="39">
        <v>3.7</v>
      </c>
      <c r="Y101" s="39">
        <v>1.9</v>
      </c>
      <c r="Z101" s="45">
        <v>1.12</v>
      </c>
      <c r="AA101" s="45">
        <v>1.65</v>
      </c>
      <c r="AB101" s="45">
        <v>1.82</v>
      </c>
      <c r="AC101" s="45">
        <v>2.8</v>
      </c>
      <c r="AD101" s="45">
        <v>10.73</v>
      </c>
      <c r="AE101" s="45">
        <v>2.69</v>
      </c>
      <c r="AF101" s="45">
        <v>3.75</v>
      </c>
      <c r="AG101" s="45">
        <v>2.06</v>
      </c>
      <c r="AH101" s="45">
        <v>3.65</v>
      </c>
      <c r="AI101" s="45">
        <v>0.37</v>
      </c>
      <c r="AJ101" s="45">
        <v>0.07</v>
      </c>
      <c r="AK101" s="45">
        <v>0.27</v>
      </c>
      <c r="AL101" s="45">
        <v>0.14</v>
      </c>
      <c r="AM101" s="45">
        <v>0.53</v>
      </c>
      <c r="AN101" s="45">
        <v>0.16</v>
      </c>
      <c r="AO101" s="45">
        <v>0.02</v>
      </c>
      <c r="AP101" s="45">
        <v>0.05</v>
      </c>
      <c r="AQ101" s="45">
        <v>55</v>
      </c>
      <c r="AR101" s="45">
        <v>14</v>
      </c>
      <c r="AS101" s="45">
        <v>8</v>
      </c>
      <c r="AT101" s="45">
        <v>14</v>
      </c>
      <c r="AU101" s="45">
        <v>0.14</v>
      </c>
      <c r="AV101" s="45">
        <v>0.31</v>
      </c>
      <c r="AW101" s="45">
        <v>0.03</v>
      </c>
      <c r="AX101" s="45">
        <v>0</v>
      </c>
      <c r="AY101" s="45">
        <v>0</v>
      </c>
      <c r="AZ101" s="45">
        <v>0</v>
      </c>
      <c r="BA101" s="47">
        <v>0</v>
      </c>
      <c r="BB101" s="33">
        <v>0</v>
      </c>
      <c r="BC101" s="45">
        <v>412</v>
      </c>
      <c r="BD101" s="45">
        <v>0.28</v>
      </c>
      <c r="BE101" s="45">
        <v>20</v>
      </c>
      <c r="BF101" s="45">
        <v>4.8</v>
      </c>
      <c r="BG101" s="45">
        <v>1</v>
      </c>
      <c r="BH101" s="45">
        <v>3.3</v>
      </c>
      <c r="BI101" s="45">
        <v>6.9</v>
      </c>
      <c r="BJ101" s="33">
        <v>0</v>
      </c>
      <c r="BL101" s="59">
        <v>8</v>
      </c>
      <c r="BM101" s="59">
        <v>18</v>
      </c>
      <c r="BN101" s="56">
        <f t="shared" si="37"/>
        <v>57.800399999999996</v>
      </c>
      <c r="BO101" s="57">
        <f t="shared" si="35"/>
        <v>6.799999999999999</v>
      </c>
      <c r="BP101" s="33">
        <f t="shared" si="28"/>
        <v>2.7</v>
      </c>
      <c r="BQ101" s="56">
        <f t="shared" si="38"/>
        <v>14.008754945111098</v>
      </c>
      <c r="BR101" s="56">
        <f t="shared" si="22"/>
        <v>77.68415494511109</v>
      </c>
      <c r="BS101" s="36">
        <f t="shared" si="29"/>
        <v>3.3505845076946663</v>
      </c>
      <c r="BT101" s="7">
        <f t="shared" si="30"/>
        <v>70.3178591648711</v>
      </c>
      <c r="BU101" s="61">
        <f t="shared" si="36"/>
        <v>3.0328698265243847</v>
      </c>
      <c r="BV101" s="61">
        <f t="shared" si="31"/>
        <v>2.616418524789628</v>
      </c>
      <c r="BW101" s="61">
        <f t="shared" si="32"/>
        <v>1.6493422229271084</v>
      </c>
      <c r="BX101" s="61">
        <f t="shared" si="33"/>
        <v>1.8201012320607362</v>
      </c>
      <c r="BY101" s="61">
        <f t="shared" si="21"/>
        <v>1.190981623661238</v>
      </c>
      <c r="CA101" s="46">
        <v>1.791</v>
      </c>
      <c r="CB101" s="46">
        <v>1.88</v>
      </c>
      <c r="CC101" s="46">
        <v>1.24</v>
      </c>
      <c r="CD101" s="45">
        <v>78</v>
      </c>
      <c r="CF101" s="46">
        <v>0</v>
      </c>
      <c r="CG101" s="36">
        <v>0</v>
      </c>
      <c r="CI101" s="34">
        <f t="shared" si="34"/>
        <v>0.8044420486159953</v>
      </c>
    </row>
    <row r="102" spans="1:87" s="44" customFormat="1" ht="12.75">
      <c r="A102" s="33">
        <v>99</v>
      </c>
      <c r="B102" s="44" t="s">
        <v>197</v>
      </c>
      <c r="C102" s="45" t="s">
        <v>46</v>
      </c>
      <c r="D102" s="45">
        <v>87</v>
      </c>
      <c r="E102" s="36">
        <f t="shared" si="23"/>
        <v>0.7483403915277261</v>
      </c>
      <c r="F102" s="56">
        <f t="shared" si="24"/>
        <v>70.3178591648711</v>
      </c>
      <c r="G102" s="56">
        <f t="shared" si="25"/>
        <v>77.68415494511109</v>
      </c>
      <c r="H102" s="36">
        <f t="shared" si="26"/>
        <v>0.8258172559259238</v>
      </c>
      <c r="I102" s="36">
        <f t="shared" si="27"/>
        <v>0.5403727875050989</v>
      </c>
      <c r="J102" s="39">
        <v>82.97882933467575</v>
      </c>
      <c r="K102" s="46">
        <v>3.29</v>
      </c>
      <c r="L102" s="46">
        <v>3</v>
      </c>
      <c r="M102" s="45">
        <v>3001</v>
      </c>
      <c r="N102" s="45">
        <v>10</v>
      </c>
      <c r="O102" s="45">
        <v>10</v>
      </c>
      <c r="P102" s="45">
        <v>49</v>
      </c>
      <c r="Q102" s="45">
        <v>51</v>
      </c>
      <c r="R102" s="45">
        <v>12</v>
      </c>
      <c r="S102" s="45">
        <v>31</v>
      </c>
      <c r="T102" s="39">
        <v>17.36</v>
      </c>
      <c r="U102" s="39">
        <v>7.1</v>
      </c>
      <c r="V102" s="39">
        <v>53.4</v>
      </c>
      <c r="W102" s="39">
        <v>90</v>
      </c>
      <c r="X102" s="39">
        <v>3.7</v>
      </c>
      <c r="Y102" s="39">
        <v>1.9</v>
      </c>
      <c r="Z102" s="45">
        <v>1.12</v>
      </c>
      <c r="AA102" s="45">
        <v>1.65</v>
      </c>
      <c r="AB102" s="45">
        <v>1.82</v>
      </c>
      <c r="AC102" s="45">
        <v>2.8</v>
      </c>
      <c r="AD102" s="45">
        <v>10.73</v>
      </c>
      <c r="AE102" s="45">
        <v>2.69</v>
      </c>
      <c r="AF102" s="45">
        <v>3.75</v>
      </c>
      <c r="AG102" s="45">
        <v>2.06</v>
      </c>
      <c r="AH102" s="45">
        <v>3.65</v>
      </c>
      <c r="AI102" s="45">
        <v>0.37</v>
      </c>
      <c r="AJ102" s="45">
        <v>0.07</v>
      </c>
      <c r="AK102" s="45">
        <v>0.27</v>
      </c>
      <c r="AL102" s="45">
        <v>0.14</v>
      </c>
      <c r="AM102" s="45">
        <v>0.53</v>
      </c>
      <c r="AN102" s="45">
        <v>0.16</v>
      </c>
      <c r="AO102" s="45">
        <v>0.02</v>
      </c>
      <c r="AP102" s="45">
        <v>0.05</v>
      </c>
      <c r="AQ102" s="45">
        <v>55</v>
      </c>
      <c r="AR102" s="45">
        <v>14</v>
      </c>
      <c r="AS102" s="45">
        <v>8</v>
      </c>
      <c r="AT102" s="45">
        <v>14</v>
      </c>
      <c r="AU102" s="45">
        <v>0.14</v>
      </c>
      <c r="AV102" s="45">
        <v>0.31</v>
      </c>
      <c r="AW102" s="45">
        <v>0.03</v>
      </c>
      <c r="AX102" s="45">
        <v>0</v>
      </c>
      <c r="AY102" s="45">
        <v>0</v>
      </c>
      <c r="AZ102" s="45">
        <v>0</v>
      </c>
      <c r="BA102" s="47">
        <v>0</v>
      </c>
      <c r="BB102" s="33">
        <v>0</v>
      </c>
      <c r="BC102" s="45">
        <v>412</v>
      </c>
      <c r="BD102" s="45">
        <v>0.28</v>
      </c>
      <c r="BE102" s="45">
        <v>20</v>
      </c>
      <c r="BF102" s="45">
        <v>4.8</v>
      </c>
      <c r="BG102" s="45">
        <v>1</v>
      </c>
      <c r="BH102" s="45">
        <v>3.3</v>
      </c>
      <c r="BI102" s="45">
        <v>6.9</v>
      </c>
      <c r="BJ102" s="33">
        <v>0</v>
      </c>
      <c r="BL102" s="59">
        <v>8</v>
      </c>
      <c r="BM102" s="59">
        <v>18</v>
      </c>
      <c r="BN102" s="56">
        <f t="shared" si="37"/>
        <v>57.800399999999996</v>
      </c>
      <c r="BO102" s="57">
        <f t="shared" si="35"/>
        <v>6.799999999999999</v>
      </c>
      <c r="BP102" s="33">
        <f t="shared" si="28"/>
        <v>2.7</v>
      </c>
      <c r="BQ102" s="56">
        <f t="shared" si="38"/>
        <v>14.008754945111098</v>
      </c>
      <c r="BR102" s="56">
        <f t="shared" si="22"/>
        <v>77.68415494511109</v>
      </c>
      <c r="BS102" s="36">
        <f t="shared" si="29"/>
        <v>3.3505845076946663</v>
      </c>
      <c r="BT102" s="7">
        <f t="shared" si="30"/>
        <v>70.3178591648711</v>
      </c>
      <c r="BU102" s="61">
        <f t="shared" si="36"/>
        <v>3.0328698265243847</v>
      </c>
      <c r="BV102" s="61">
        <f t="shared" si="31"/>
        <v>2.616418524789628</v>
      </c>
      <c r="BW102" s="61">
        <f t="shared" si="32"/>
        <v>1.6493422229271084</v>
      </c>
      <c r="BX102" s="61">
        <f t="shared" si="33"/>
        <v>1.8201012320607362</v>
      </c>
      <c r="BY102" s="61">
        <f t="shared" si="21"/>
        <v>1.190981623661238</v>
      </c>
      <c r="CA102" s="46">
        <v>1.9135</v>
      </c>
      <c r="CB102" s="46">
        <v>2.03</v>
      </c>
      <c r="CC102" s="46">
        <v>1.37</v>
      </c>
      <c r="CD102" s="45">
        <v>83</v>
      </c>
      <c r="CF102" s="46">
        <v>3</v>
      </c>
      <c r="CG102" s="36">
        <v>82.97882933467575</v>
      </c>
      <c r="CI102" s="34">
        <f t="shared" si="34"/>
        <v>0.8044420486159953</v>
      </c>
    </row>
    <row r="103" spans="1:87" s="44" customFormat="1" ht="12.75">
      <c r="A103" s="33">
        <v>100</v>
      </c>
      <c r="B103" s="44" t="s">
        <v>198</v>
      </c>
      <c r="C103" s="45" t="s">
        <v>46</v>
      </c>
      <c r="D103" s="45">
        <v>87</v>
      </c>
      <c r="E103" s="36">
        <f t="shared" si="23"/>
        <v>0.7483403915277261</v>
      </c>
      <c r="F103" s="56">
        <f t="shared" si="24"/>
        <v>70.3178591648711</v>
      </c>
      <c r="G103" s="56">
        <f t="shared" si="25"/>
        <v>77.68415494511109</v>
      </c>
      <c r="H103" s="36">
        <f t="shared" si="26"/>
        <v>0.8258172559259238</v>
      </c>
      <c r="I103" s="36">
        <f t="shared" si="27"/>
        <v>0.5403727875050989</v>
      </c>
      <c r="J103" s="39">
        <v>0</v>
      </c>
      <c r="K103" s="46">
        <v>0</v>
      </c>
      <c r="L103" s="46">
        <v>0</v>
      </c>
      <c r="M103" s="45">
        <v>0</v>
      </c>
      <c r="N103" s="45">
        <v>10</v>
      </c>
      <c r="O103" s="45">
        <v>10</v>
      </c>
      <c r="P103" s="45">
        <v>46</v>
      </c>
      <c r="Q103" s="45">
        <v>54</v>
      </c>
      <c r="R103" s="45">
        <v>12</v>
      </c>
      <c r="S103" s="45">
        <v>31</v>
      </c>
      <c r="T103" s="39">
        <v>17.98</v>
      </c>
      <c r="U103" s="39">
        <v>7.1</v>
      </c>
      <c r="V103" s="39">
        <v>53.4</v>
      </c>
      <c r="W103" s="39">
        <v>90</v>
      </c>
      <c r="X103" s="39">
        <v>3.7</v>
      </c>
      <c r="Y103" s="39">
        <v>1.9</v>
      </c>
      <c r="Z103" s="45">
        <v>1.12</v>
      </c>
      <c r="AA103" s="45">
        <v>1.65</v>
      </c>
      <c r="AB103" s="45">
        <v>1.82</v>
      </c>
      <c r="AC103" s="45">
        <v>2.8</v>
      </c>
      <c r="AD103" s="45">
        <v>10.73</v>
      </c>
      <c r="AE103" s="45">
        <v>2.69</v>
      </c>
      <c r="AF103" s="45">
        <v>3.75</v>
      </c>
      <c r="AG103" s="45">
        <v>2.06</v>
      </c>
      <c r="AH103" s="45">
        <v>3.65</v>
      </c>
      <c r="AI103" s="45">
        <v>0.37</v>
      </c>
      <c r="AJ103" s="45">
        <v>0.07</v>
      </c>
      <c r="AK103" s="45">
        <v>0.27</v>
      </c>
      <c r="AL103" s="45">
        <v>0.14</v>
      </c>
      <c r="AM103" s="45">
        <v>0.53</v>
      </c>
      <c r="AN103" s="45">
        <v>0.16</v>
      </c>
      <c r="AO103" s="45">
        <v>0.02</v>
      </c>
      <c r="AP103" s="45">
        <v>0.05</v>
      </c>
      <c r="AQ103" s="45">
        <v>55</v>
      </c>
      <c r="AR103" s="45">
        <v>14</v>
      </c>
      <c r="AS103" s="45">
        <v>8</v>
      </c>
      <c r="AT103" s="45">
        <v>14</v>
      </c>
      <c r="AU103" s="45">
        <v>0.14</v>
      </c>
      <c r="AV103" s="45">
        <v>0.31</v>
      </c>
      <c r="AW103" s="45">
        <v>0.03</v>
      </c>
      <c r="AX103" s="45">
        <v>0</v>
      </c>
      <c r="AY103" s="45">
        <v>0</v>
      </c>
      <c r="AZ103" s="45">
        <v>0</v>
      </c>
      <c r="BA103" s="47">
        <v>0</v>
      </c>
      <c r="BB103" s="33">
        <v>0</v>
      </c>
      <c r="BC103" s="45">
        <v>412</v>
      </c>
      <c r="BD103" s="45">
        <v>0.28</v>
      </c>
      <c r="BE103" s="45">
        <v>20</v>
      </c>
      <c r="BF103" s="45">
        <v>4.8</v>
      </c>
      <c r="BG103" s="45">
        <v>1</v>
      </c>
      <c r="BH103" s="45">
        <v>3.3</v>
      </c>
      <c r="BI103" s="45">
        <v>6.9</v>
      </c>
      <c r="BJ103" s="33">
        <v>0</v>
      </c>
      <c r="BL103" s="59">
        <v>8</v>
      </c>
      <c r="BM103" s="59">
        <v>18</v>
      </c>
      <c r="BN103" s="56">
        <f t="shared" si="37"/>
        <v>57.800399999999996</v>
      </c>
      <c r="BO103" s="57">
        <f t="shared" si="35"/>
        <v>6.799999999999999</v>
      </c>
      <c r="BP103" s="33">
        <f t="shared" si="28"/>
        <v>2.7</v>
      </c>
      <c r="BQ103" s="56">
        <f t="shared" si="38"/>
        <v>14.008754945111098</v>
      </c>
      <c r="BR103" s="56">
        <f t="shared" si="22"/>
        <v>77.68415494511109</v>
      </c>
      <c r="BS103" s="36">
        <f t="shared" si="29"/>
        <v>3.3505845076946663</v>
      </c>
      <c r="BT103" s="7">
        <f t="shared" si="30"/>
        <v>70.3178591648711</v>
      </c>
      <c r="BU103" s="61">
        <f t="shared" si="36"/>
        <v>3.0328698265243847</v>
      </c>
      <c r="BV103" s="61">
        <f t="shared" si="31"/>
        <v>2.616418524789628</v>
      </c>
      <c r="BW103" s="61">
        <f t="shared" si="32"/>
        <v>1.6493422229271084</v>
      </c>
      <c r="BX103" s="61">
        <f t="shared" si="33"/>
        <v>1.8201012320607362</v>
      </c>
      <c r="BY103" s="61">
        <f t="shared" si="21"/>
        <v>1.190981623661238</v>
      </c>
      <c r="CA103" s="46">
        <v>1.8645</v>
      </c>
      <c r="CB103" s="46">
        <v>1.97</v>
      </c>
      <c r="CC103" s="46">
        <v>1.32</v>
      </c>
      <c r="CD103" s="45">
        <v>81</v>
      </c>
      <c r="CF103" s="46">
        <v>0</v>
      </c>
      <c r="CG103" s="36">
        <v>0</v>
      </c>
      <c r="CI103" s="34">
        <f t="shared" si="34"/>
        <v>0.8044420486159953</v>
      </c>
    </row>
    <row r="104" spans="1:87" s="44" customFormat="1" ht="12.75">
      <c r="A104" s="33">
        <v>101</v>
      </c>
      <c r="B104" s="44" t="s">
        <v>199</v>
      </c>
      <c r="C104" s="45" t="s">
        <v>46</v>
      </c>
      <c r="D104" s="45">
        <v>72</v>
      </c>
      <c r="E104" s="36">
        <f t="shared" si="23"/>
        <v>0.7490274180548493</v>
      </c>
      <c r="F104" s="56">
        <f t="shared" si="24"/>
        <v>70.36920749687951</v>
      </c>
      <c r="G104" s="56">
        <f t="shared" si="25"/>
        <v>77.76438671387423</v>
      </c>
      <c r="H104" s="36">
        <f t="shared" si="26"/>
        <v>0.8268820788136119</v>
      </c>
      <c r="I104" s="36">
        <f t="shared" si="27"/>
        <v>0.5413004778566018</v>
      </c>
      <c r="J104" s="39">
        <v>85.19159811693378</v>
      </c>
      <c r="K104" s="46">
        <v>0</v>
      </c>
      <c r="L104" s="46">
        <v>3.18</v>
      </c>
      <c r="M104" s="45">
        <v>0</v>
      </c>
      <c r="N104" s="45">
        <v>10</v>
      </c>
      <c r="O104" s="45">
        <v>35</v>
      </c>
      <c r="P104" s="45">
        <v>65</v>
      </c>
      <c r="Q104" s="45">
        <v>35</v>
      </c>
      <c r="R104" s="45">
        <v>12</v>
      </c>
      <c r="S104" s="45">
        <v>31</v>
      </c>
      <c r="T104" s="39">
        <v>17.98</v>
      </c>
      <c r="U104" s="39">
        <v>7.1</v>
      </c>
      <c r="V104" s="39">
        <v>53.4</v>
      </c>
      <c r="W104" s="39">
        <v>100</v>
      </c>
      <c r="X104" s="39">
        <v>3.7</v>
      </c>
      <c r="Y104" s="39">
        <v>1.9</v>
      </c>
      <c r="Z104" s="45">
        <v>1.12</v>
      </c>
      <c r="AA104" s="45">
        <v>1.65</v>
      </c>
      <c r="AB104" s="45">
        <v>1.82</v>
      </c>
      <c r="AC104" s="45">
        <v>2.8</v>
      </c>
      <c r="AD104" s="45">
        <v>10.73</v>
      </c>
      <c r="AE104" s="45">
        <v>2.69</v>
      </c>
      <c r="AF104" s="45">
        <v>3.75</v>
      </c>
      <c r="AG104" s="45">
        <v>2.06</v>
      </c>
      <c r="AH104" s="45">
        <v>3.65</v>
      </c>
      <c r="AI104" s="45">
        <v>0.37</v>
      </c>
      <c r="AJ104" s="45">
        <v>0.07</v>
      </c>
      <c r="AK104" s="45">
        <v>0.27</v>
      </c>
      <c r="AL104" s="45">
        <v>0.14</v>
      </c>
      <c r="AM104" s="45">
        <v>0.53</v>
      </c>
      <c r="AN104" s="45">
        <v>0.16</v>
      </c>
      <c r="AO104" s="45">
        <v>0.02</v>
      </c>
      <c r="AP104" s="45">
        <v>0.05</v>
      </c>
      <c r="AQ104" s="45">
        <v>55</v>
      </c>
      <c r="AR104" s="45">
        <v>14</v>
      </c>
      <c r="AS104" s="45">
        <v>8</v>
      </c>
      <c r="AT104" s="45">
        <v>14</v>
      </c>
      <c r="AU104" s="45">
        <v>0.14</v>
      </c>
      <c r="AV104" s="45">
        <v>0.31</v>
      </c>
      <c r="AW104" s="45">
        <v>0.03</v>
      </c>
      <c r="AX104" s="45">
        <v>0</v>
      </c>
      <c r="AY104" s="45">
        <v>0</v>
      </c>
      <c r="AZ104" s="45">
        <v>0</v>
      </c>
      <c r="BA104" s="47">
        <v>0</v>
      </c>
      <c r="BB104" s="33">
        <v>0</v>
      </c>
      <c r="BC104" s="33">
        <v>0</v>
      </c>
      <c r="BD104" s="33">
        <v>0</v>
      </c>
      <c r="BE104" s="33">
        <v>0</v>
      </c>
      <c r="BF104" s="33">
        <v>0</v>
      </c>
      <c r="BG104" s="33">
        <v>0</v>
      </c>
      <c r="BH104" s="33">
        <v>0</v>
      </c>
      <c r="BI104" s="33">
        <v>0</v>
      </c>
      <c r="BJ104" s="33">
        <v>0</v>
      </c>
      <c r="BL104" s="59">
        <v>8</v>
      </c>
      <c r="BM104" s="59">
        <v>18.899999618530273</v>
      </c>
      <c r="BN104" s="56">
        <f t="shared" si="37"/>
        <v>58.07381988410949</v>
      </c>
      <c r="BO104" s="57">
        <f t="shared" si="35"/>
        <v>6.799999999999999</v>
      </c>
      <c r="BP104" s="33">
        <f t="shared" si="28"/>
        <v>2.7</v>
      </c>
      <c r="BQ104" s="56">
        <f t="shared" si="38"/>
        <v>13.815566829764737</v>
      </c>
      <c r="BR104" s="56">
        <f t="shared" si="22"/>
        <v>77.76438671387423</v>
      </c>
      <c r="BS104" s="36">
        <f t="shared" si="29"/>
        <v>3.3539542419827177</v>
      </c>
      <c r="BT104" s="7">
        <f t="shared" si="30"/>
        <v>70.36920749687951</v>
      </c>
      <c r="BU104" s="61">
        <f t="shared" si="36"/>
        <v>3.035002421577804</v>
      </c>
      <c r="BV104" s="61">
        <f t="shared" si="31"/>
        <v>2.618572445793582</v>
      </c>
      <c r="BW104" s="61">
        <f t="shared" si="32"/>
        <v>1.650856429392888</v>
      </c>
      <c r="BX104" s="61">
        <f t="shared" si="33"/>
        <v>1.8224481017052008</v>
      </c>
      <c r="BY104" s="61">
        <f t="shared" si="21"/>
        <v>1.1930262531959506</v>
      </c>
      <c r="CA104" s="46">
        <v>1.9135</v>
      </c>
      <c r="CB104" s="46">
        <v>2.03</v>
      </c>
      <c r="CC104" s="46">
        <v>1.37</v>
      </c>
      <c r="CD104" s="45">
        <v>83</v>
      </c>
      <c r="CF104" s="46">
        <v>3.08</v>
      </c>
      <c r="CG104" s="36">
        <v>85.19159811693378</v>
      </c>
      <c r="CI104" s="34">
        <f t="shared" si="34"/>
        <v>0.8029971960793689</v>
      </c>
    </row>
    <row r="105" spans="1:87" s="44" customFormat="1" ht="12.75">
      <c r="A105" s="33">
        <v>102</v>
      </c>
      <c r="B105" s="44" t="s">
        <v>200</v>
      </c>
      <c r="C105" s="45" t="s">
        <v>46</v>
      </c>
      <c r="D105" s="45">
        <v>88</v>
      </c>
      <c r="E105" s="36">
        <f t="shared" si="23"/>
        <v>0.8452873460818864</v>
      </c>
      <c r="F105" s="56">
        <f t="shared" si="24"/>
        <v>77.20056033224292</v>
      </c>
      <c r="G105" s="56">
        <f t="shared" si="25"/>
        <v>88.43837551912955</v>
      </c>
      <c r="H105" s="36">
        <f t="shared" si="26"/>
        <v>0.9697642426932198</v>
      </c>
      <c r="I105" s="36">
        <f t="shared" si="27"/>
        <v>0.6639816507546366</v>
      </c>
      <c r="J105" s="39">
        <v>87</v>
      </c>
      <c r="K105" s="46">
        <v>0</v>
      </c>
      <c r="L105" s="46">
        <v>0</v>
      </c>
      <c r="M105" s="45">
        <v>0</v>
      </c>
      <c r="N105" s="45">
        <v>9.8</v>
      </c>
      <c r="O105" s="45">
        <v>11</v>
      </c>
      <c r="P105" s="45">
        <v>42</v>
      </c>
      <c r="Q105" s="45">
        <v>58</v>
      </c>
      <c r="R105" s="45">
        <v>3</v>
      </c>
      <c r="S105" s="45">
        <v>9</v>
      </c>
      <c r="T105" s="39">
        <v>0.45</v>
      </c>
      <c r="U105" s="39">
        <v>2.22</v>
      </c>
      <c r="V105" s="39">
        <v>75.3</v>
      </c>
      <c r="W105" s="39">
        <v>90</v>
      </c>
      <c r="X105" s="39">
        <v>4.3</v>
      </c>
      <c r="Y105" s="39">
        <v>1.6</v>
      </c>
      <c r="Z105" s="45">
        <v>1.12</v>
      </c>
      <c r="AA105" s="45">
        <v>1.65</v>
      </c>
      <c r="AB105" s="45">
        <v>1.82</v>
      </c>
      <c r="AC105" s="45">
        <v>2.8</v>
      </c>
      <c r="AD105" s="45">
        <v>10.73</v>
      </c>
      <c r="AE105" s="45">
        <v>2.69</v>
      </c>
      <c r="AF105" s="45">
        <v>3.75</v>
      </c>
      <c r="AG105" s="45">
        <v>2.06</v>
      </c>
      <c r="AH105" s="45">
        <v>3.65</v>
      </c>
      <c r="AI105" s="45">
        <v>0.37</v>
      </c>
      <c r="AJ105" s="45">
        <v>0.03</v>
      </c>
      <c r="AK105" s="45">
        <v>0.31</v>
      </c>
      <c r="AL105" s="45">
        <v>0.11</v>
      </c>
      <c r="AM105" s="45">
        <v>0.33</v>
      </c>
      <c r="AN105" s="45">
        <v>0.14</v>
      </c>
      <c r="AO105" s="45">
        <v>0.01</v>
      </c>
      <c r="AP105" s="45">
        <v>0.06</v>
      </c>
      <c r="AQ105" s="45">
        <v>30</v>
      </c>
      <c r="AR105" s="45">
        <v>3</v>
      </c>
      <c r="AS105" s="45">
        <v>5</v>
      </c>
      <c r="AT105" s="45">
        <v>6</v>
      </c>
      <c r="AU105" s="45">
        <v>0.11</v>
      </c>
      <c r="AV105" s="45">
        <v>0.06</v>
      </c>
      <c r="AW105" s="45">
        <v>0.07</v>
      </c>
      <c r="AX105" s="45">
        <v>0</v>
      </c>
      <c r="AY105" s="45">
        <v>0</v>
      </c>
      <c r="AZ105" s="45">
        <v>23</v>
      </c>
      <c r="BA105" s="47">
        <v>0</v>
      </c>
      <c r="BB105" s="33">
        <v>0</v>
      </c>
      <c r="BC105" s="45">
        <v>564</v>
      </c>
      <c r="BD105" s="45">
        <v>0.4</v>
      </c>
      <c r="BE105" s="45">
        <v>26</v>
      </c>
      <c r="BF105" s="45">
        <v>5.8</v>
      </c>
      <c r="BG105" s="45">
        <v>1.2</v>
      </c>
      <c r="BH105" s="45">
        <v>4.2</v>
      </c>
      <c r="BI105" s="45">
        <v>7</v>
      </c>
      <c r="BJ105" s="33">
        <v>0</v>
      </c>
      <c r="BK105" s="1"/>
      <c r="BL105" s="8">
        <v>5</v>
      </c>
      <c r="BM105" s="8">
        <v>15</v>
      </c>
      <c r="BN105" s="56">
        <f t="shared" si="37"/>
        <v>75.117</v>
      </c>
      <c r="BO105" s="57">
        <f t="shared" si="35"/>
        <v>7.800000000000001</v>
      </c>
      <c r="BP105" s="33">
        <f t="shared" si="28"/>
        <v>3.3</v>
      </c>
      <c r="BQ105" s="56">
        <f t="shared" si="38"/>
        <v>5.096375519129551</v>
      </c>
      <c r="BR105" s="56">
        <f t="shared" si="22"/>
        <v>88.43837551912955</v>
      </c>
      <c r="BS105" s="36">
        <f t="shared" si="29"/>
        <v>3.8159617718034413</v>
      </c>
      <c r="BT105" s="7">
        <f t="shared" si="30"/>
        <v>77.20056033224292</v>
      </c>
      <c r="BU105" s="61">
        <f t="shared" si="36"/>
        <v>3.3310696319373516</v>
      </c>
      <c r="BV105" s="61">
        <f t="shared" si="31"/>
        <v>2.920360328256725</v>
      </c>
      <c r="BW105" s="61">
        <f t="shared" si="32"/>
        <v>1.8630133107644777</v>
      </c>
      <c r="BX105" s="61">
        <f t="shared" si="33"/>
        <v>2.1373603908958567</v>
      </c>
      <c r="BY105" s="61">
        <f t="shared" si="21"/>
        <v>1.4634155582632191</v>
      </c>
      <c r="CA105" s="46">
        <v>1.8889999999999998</v>
      </c>
      <c r="CB105" s="46">
        <v>2</v>
      </c>
      <c r="CC105" s="46">
        <v>1.35</v>
      </c>
      <c r="CD105" s="45">
        <v>82</v>
      </c>
      <c r="CF105" s="46">
        <v>0</v>
      </c>
      <c r="CG105" s="36">
        <v>0</v>
      </c>
      <c r="CI105" s="34">
        <f t="shared" si="34"/>
        <v>0.912078515857212</v>
      </c>
    </row>
    <row r="106" spans="1:87" s="44" customFormat="1" ht="12.75">
      <c r="A106" s="33">
        <v>103</v>
      </c>
      <c r="B106" s="44" t="s">
        <v>201</v>
      </c>
      <c r="C106" s="45" t="s">
        <v>46</v>
      </c>
      <c r="D106" s="45">
        <v>88</v>
      </c>
      <c r="E106" s="36">
        <f t="shared" si="23"/>
        <v>0.8452873460818864</v>
      </c>
      <c r="F106" s="56">
        <f t="shared" si="24"/>
        <v>77.20056033224292</v>
      </c>
      <c r="G106" s="56">
        <f t="shared" si="25"/>
        <v>88.43837551912955</v>
      </c>
      <c r="H106" s="36">
        <f t="shared" si="26"/>
        <v>0.9697642426932198</v>
      </c>
      <c r="I106" s="36">
        <f t="shared" si="27"/>
        <v>0.6639816507546366</v>
      </c>
      <c r="J106" s="39">
        <v>87</v>
      </c>
      <c r="K106" s="46">
        <v>0</v>
      </c>
      <c r="L106" s="46">
        <v>0</v>
      </c>
      <c r="M106" s="45">
        <v>0</v>
      </c>
      <c r="N106" s="45">
        <v>9.8</v>
      </c>
      <c r="O106" s="45">
        <v>11</v>
      </c>
      <c r="P106" s="45">
        <v>40</v>
      </c>
      <c r="Q106" s="45">
        <v>60</v>
      </c>
      <c r="R106" s="45">
        <v>3</v>
      </c>
      <c r="S106" s="45">
        <v>9</v>
      </c>
      <c r="T106" s="39">
        <v>0.45</v>
      </c>
      <c r="U106" s="39">
        <v>2.22</v>
      </c>
      <c r="V106" s="39">
        <v>75.3</v>
      </c>
      <c r="W106" s="39">
        <v>90</v>
      </c>
      <c r="X106" s="39">
        <v>4.3</v>
      </c>
      <c r="Y106" s="39">
        <v>1.6</v>
      </c>
      <c r="Z106" s="45">
        <v>1.12</v>
      </c>
      <c r="AA106" s="45">
        <v>1.65</v>
      </c>
      <c r="AB106" s="45">
        <v>1.82</v>
      </c>
      <c r="AC106" s="45">
        <v>2.8</v>
      </c>
      <c r="AD106" s="45">
        <v>10.73</v>
      </c>
      <c r="AE106" s="45">
        <v>2.69</v>
      </c>
      <c r="AF106" s="45">
        <v>3.75</v>
      </c>
      <c r="AG106" s="45">
        <v>2.06</v>
      </c>
      <c r="AH106" s="45">
        <v>3.65</v>
      </c>
      <c r="AI106" s="45">
        <v>0.37</v>
      </c>
      <c r="AJ106" s="45">
        <v>0.03</v>
      </c>
      <c r="AK106" s="45">
        <v>0.31</v>
      </c>
      <c r="AL106" s="45">
        <v>0.11</v>
      </c>
      <c r="AM106" s="45">
        <v>0.33</v>
      </c>
      <c r="AN106" s="45">
        <v>0.14</v>
      </c>
      <c r="AO106" s="45">
        <v>0.01</v>
      </c>
      <c r="AP106" s="45">
        <v>0.06</v>
      </c>
      <c r="AQ106" s="45">
        <v>30</v>
      </c>
      <c r="AR106" s="45">
        <v>3</v>
      </c>
      <c r="AS106" s="45">
        <v>5</v>
      </c>
      <c r="AT106" s="45">
        <v>6</v>
      </c>
      <c r="AU106" s="45">
        <v>0.11</v>
      </c>
      <c r="AV106" s="45">
        <v>0.06</v>
      </c>
      <c r="AW106" s="45">
        <v>0.07</v>
      </c>
      <c r="AX106" s="45">
        <v>0</v>
      </c>
      <c r="AY106" s="45">
        <v>0</v>
      </c>
      <c r="AZ106" s="45">
        <v>23</v>
      </c>
      <c r="BA106" s="47">
        <v>0</v>
      </c>
      <c r="BB106" s="33">
        <v>0</v>
      </c>
      <c r="BC106" s="45">
        <v>564</v>
      </c>
      <c r="BD106" s="45">
        <v>0.4</v>
      </c>
      <c r="BE106" s="45">
        <v>26</v>
      </c>
      <c r="BF106" s="45">
        <v>5.8</v>
      </c>
      <c r="BG106" s="45">
        <v>1.2</v>
      </c>
      <c r="BH106" s="45">
        <v>4.2</v>
      </c>
      <c r="BI106" s="45">
        <v>7</v>
      </c>
      <c r="BJ106" s="33">
        <v>0</v>
      </c>
      <c r="BK106" s="1"/>
      <c r="BL106" s="8">
        <v>5</v>
      </c>
      <c r="BM106" s="8">
        <v>15</v>
      </c>
      <c r="BN106" s="56">
        <f t="shared" si="37"/>
        <v>75.117</v>
      </c>
      <c r="BO106" s="57">
        <f t="shared" si="35"/>
        <v>7.800000000000001</v>
      </c>
      <c r="BP106" s="33">
        <f t="shared" si="28"/>
        <v>3.3</v>
      </c>
      <c r="BQ106" s="56">
        <f t="shared" si="38"/>
        <v>5.096375519129551</v>
      </c>
      <c r="BR106" s="56">
        <f t="shared" si="22"/>
        <v>88.43837551912955</v>
      </c>
      <c r="BS106" s="36">
        <f t="shared" si="29"/>
        <v>3.8159617718034413</v>
      </c>
      <c r="BT106" s="7">
        <f t="shared" si="30"/>
        <v>77.20056033224292</v>
      </c>
      <c r="BU106" s="61">
        <f t="shared" si="36"/>
        <v>3.3310696319373516</v>
      </c>
      <c r="BV106" s="61">
        <f t="shared" si="31"/>
        <v>2.920360328256725</v>
      </c>
      <c r="BW106" s="61">
        <f t="shared" si="32"/>
        <v>1.8630133107644777</v>
      </c>
      <c r="BX106" s="61">
        <f t="shared" si="33"/>
        <v>2.1373603908958567</v>
      </c>
      <c r="BY106" s="61">
        <f t="shared" si="21"/>
        <v>1.4634155582632191</v>
      </c>
      <c r="CA106" s="46">
        <v>1.84</v>
      </c>
      <c r="CB106" s="46">
        <v>1.94</v>
      </c>
      <c r="CC106" s="46">
        <v>1.3</v>
      </c>
      <c r="CD106" s="45">
        <v>80</v>
      </c>
      <c r="CF106" s="46">
        <v>0</v>
      </c>
      <c r="CG106" s="36">
        <v>0</v>
      </c>
      <c r="CI106" s="34">
        <f t="shared" si="34"/>
        <v>0.912078515857212</v>
      </c>
    </row>
    <row r="107" spans="1:87" s="44" customFormat="1" ht="12.75">
      <c r="A107" s="33">
        <v>104</v>
      </c>
      <c r="B107" s="44" t="s">
        <v>202</v>
      </c>
      <c r="C107" s="45" t="s">
        <v>46</v>
      </c>
      <c r="D107" s="45">
        <v>88</v>
      </c>
      <c r="E107" s="36">
        <f t="shared" si="23"/>
        <v>0.8452873460818864</v>
      </c>
      <c r="F107" s="56">
        <f t="shared" si="24"/>
        <v>77.20056033224292</v>
      </c>
      <c r="G107" s="56">
        <f t="shared" si="25"/>
        <v>88.43837551912955</v>
      </c>
      <c r="H107" s="36">
        <f t="shared" si="26"/>
        <v>0.9697642426932198</v>
      </c>
      <c r="I107" s="36">
        <f t="shared" si="27"/>
        <v>0.6639816507546366</v>
      </c>
      <c r="J107" s="39">
        <v>87.12777080140954</v>
      </c>
      <c r="K107" s="46">
        <v>3.84</v>
      </c>
      <c r="L107" s="46">
        <v>3.275</v>
      </c>
      <c r="M107" s="45">
        <v>3765</v>
      </c>
      <c r="N107" s="45">
        <v>9.8</v>
      </c>
      <c r="O107" s="45">
        <v>11</v>
      </c>
      <c r="P107" s="45">
        <v>49</v>
      </c>
      <c r="Q107" s="45">
        <v>51</v>
      </c>
      <c r="R107" s="45">
        <v>3</v>
      </c>
      <c r="S107" s="45">
        <v>9</v>
      </c>
      <c r="T107" s="39">
        <v>0.45</v>
      </c>
      <c r="U107" s="39">
        <v>2.22</v>
      </c>
      <c r="V107" s="39">
        <v>75.3</v>
      </c>
      <c r="W107" s="39">
        <v>90</v>
      </c>
      <c r="X107" s="39">
        <v>4.3</v>
      </c>
      <c r="Y107" s="39">
        <v>1.6</v>
      </c>
      <c r="Z107" s="45">
        <v>1.12</v>
      </c>
      <c r="AA107" s="45">
        <v>1.65</v>
      </c>
      <c r="AB107" s="45">
        <v>1.82</v>
      </c>
      <c r="AC107" s="45">
        <v>2.8</v>
      </c>
      <c r="AD107" s="45">
        <v>10.73</v>
      </c>
      <c r="AE107" s="45">
        <v>2.69</v>
      </c>
      <c r="AF107" s="45">
        <v>3.75</v>
      </c>
      <c r="AG107" s="45">
        <v>2.06</v>
      </c>
      <c r="AH107" s="45">
        <v>3.65</v>
      </c>
      <c r="AI107" s="45">
        <v>0.37</v>
      </c>
      <c r="AJ107" s="45">
        <v>0.03</v>
      </c>
      <c r="AK107" s="45">
        <v>0.31</v>
      </c>
      <c r="AL107" s="45">
        <v>0.11</v>
      </c>
      <c r="AM107" s="45">
        <v>0.33</v>
      </c>
      <c r="AN107" s="45">
        <v>0.14</v>
      </c>
      <c r="AO107" s="45">
        <v>0.01</v>
      </c>
      <c r="AP107" s="45">
        <v>0.06</v>
      </c>
      <c r="AQ107" s="45">
        <v>30</v>
      </c>
      <c r="AR107" s="45">
        <v>3</v>
      </c>
      <c r="AS107" s="45">
        <v>5</v>
      </c>
      <c r="AT107" s="45">
        <v>6</v>
      </c>
      <c r="AU107" s="45">
        <v>0.11</v>
      </c>
      <c r="AV107" s="45">
        <v>0.06</v>
      </c>
      <c r="AW107" s="45">
        <v>0.07</v>
      </c>
      <c r="AX107" s="45">
        <v>0</v>
      </c>
      <c r="AY107" s="45">
        <v>0</v>
      </c>
      <c r="AZ107" s="45">
        <v>23</v>
      </c>
      <c r="BA107" s="47">
        <v>0</v>
      </c>
      <c r="BB107" s="33">
        <v>0</v>
      </c>
      <c r="BC107" s="45">
        <v>564</v>
      </c>
      <c r="BD107" s="45">
        <v>0.4</v>
      </c>
      <c r="BE107" s="45">
        <v>26</v>
      </c>
      <c r="BF107" s="45">
        <v>5.8</v>
      </c>
      <c r="BG107" s="45">
        <v>1.2</v>
      </c>
      <c r="BH107" s="45">
        <v>4.2</v>
      </c>
      <c r="BI107" s="45">
        <v>7</v>
      </c>
      <c r="BJ107" s="33">
        <v>0</v>
      </c>
      <c r="BK107" s="1"/>
      <c r="BL107" s="8">
        <v>5</v>
      </c>
      <c r="BM107" s="8">
        <v>15</v>
      </c>
      <c r="BN107" s="56">
        <f t="shared" si="37"/>
        <v>75.117</v>
      </c>
      <c r="BO107" s="57">
        <f t="shared" si="35"/>
        <v>7.800000000000001</v>
      </c>
      <c r="BP107" s="33">
        <f t="shared" si="28"/>
        <v>3.3</v>
      </c>
      <c r="BQ107" s="56">
        <f t="shared" si="38"/>
        <v>5.096375519129551</v>
      </c>
      <c r="BR107" s="56">
        <f t="shared" si="22"/>
        <v>88.43837551912955</v>
      </c>
      <c r="BS107" s="36">
        <f t="shared" si="29"/>
        <v>3.8159617718034413</v>
      </c>
      <c r="BT107" s="7">
        <f t="shared" si="30"/>
        <v>77.20056033224292</v>
      </c>
      <c r="BU107" s="61">
        <f t="shared" si="36"/>
        <v>3.3310696319373516</v>
      </c>
      <c r="BV107" s="61">
        <f t="shared" si="31"/>
        <v>2.920360328256725</v>
      </c>
      <c r="BW107" s="61">
        <f t="shared" si="32"/>
        <v>1.8630133107644777</v>
      </c>
      <c r="BX107" s="61">
        <f t="shared" si="33"/>
        <v>2.1373603908958567</v>
      </c>
      <c r="BY107" s="61">
        <f aca="true" t="shared" si="39" ref="BY107:BY172">IF(1.42*(BS107*0.82)-0.174*(BS107*0.82)^2+0.0122*(BS107*0.82)^3-1.65&gt;0,1.42*(BS107*0.82)-0.174*(BS107*0.82)^2+0.0122*(BS107*0.82)^3-1.65,0)</f>
        <v>1.4634155582632191</v>
      </c>
      <c r="CA107" s="46">
        <v>2.0604999999999998</v>
      </c>
      <c r="CB107" s="46">
        <v>2.18</v>
      </c>
      <c r="CC107" s="46">
        <v>1.5</v>
      </c>
      <c r="CD107" s="45">
        <v>89</v>
      </c>
      <c r="CF107" s="46">
        <v>3.15</v>
      </c>
      <c r="CG107" s="36">
        <v>87.12777080140954</v>
      </c>
      <c r="CI107" s="34">
        <f t="shared" si="34"/>
        <v>0.912078515857212</v>
      </c>
    </row>
    <row r="108" spans="1:87" s="44" customFormat="1" ht="12.75">
      <c r="A108" s="33">
        <v>105</v>
      </c>
      <c r="B108" s="44" t="s">
        <v>203</v>
      </c>
      <c r="C108" s="45" t="s">
        <v>46</v>
      </c>
      <c r="D108" s="45">
        <v>88</v>
      </c>
      <c r="E108" s="36">
        <f t="shared" si="23"/>
        <v>0.8452873460818864</v>
      </c>
      <c r="F108" s="56">
        <f t="shared" si="24"/>
        <v>77.20056033224292</v>
      </c>
      <c r="G108" s="56">
        <f t="shared" si="25"/>
        <v>88.43837551912955</v>
      </c>
      <c r="H108" s="36">
        <f t="shared" si="26"/>
        <v>0.9697642426932198</v>
      </c>
      <c r="I108" s="36">
        <f t="shared" si="27"/>
        <v>0.6639816507546366</v>
      </c>
      <c r="J108" s="39">
        <v>87</v>
      </c>
      <c r="K108" s="46">
        <v>0</v>
      </c>
      <c r="L108" s="46">
        <v>0</v>
      </c>
      <c r="M108" s="45">
        <v>0</v>
      </c>
      <c r="N108" s="45">
        <v>9.8</v>
      </c>
      <c r="O108" s="45">
        <v>11</v>
      </c>
      <c r="P108" s="45">
        <v>45</v>
      </c>
      <c r="Q108" s="45">
        <v>55</v>
      </c>
      <c r="R108" s="45">
        <v>3</v>
      </c>
      <c r="S108" s="45">
        <v>9</v>
      </c>
      <c r="T108" s="39">
        <v>0.45</v>
      </c>
      <c r="U108" s="39">
        <v>2.22</v>
      </c>
      <c r="V108" s="39">
        <v>75.3</v>
      </c>
      <c r="W108" s="39">
        <v>90</v>
      </c>
      <c r="X108" s="39">
        <v>4.3</v>
      </c>
      <c r="Y108" s="39">
        <v>1.6</v>
      </c>
      <c r="Z108" s="45">
        <v>1.12</v>
      </c>
      <c r="AA108" s="45">
        <v>1.65</v>
      </c>
      <c r="AB108" s="45">
        <v>1.82</v>
      </c>
      <c r="AC108" s="45">
        <v>2.8</v>
      </c>
      <c r="AD108" s="45">
        <v>10.73</v>
      </c>
      <c r="AE108" s="45">
        <v>2.69</v>
      </c>
      <c r="AF108" s="45">
        <v>3.75</v>
      </c>
      <c r="AG108" s="45">
        <v>2.06</v>
      </c>
      <c r="AH108" s="45">
        <v>3.65</v>
      </c>
      <c r="AI108" s="45">
        <v>0.37</v>
      </c>
      <c r="AJ108" s="45">
        <v>0.03</v>
      </c>
      <c r="AK108" s="45">
        <v>0.31</v>
      </c>
      <c r="AL108" s="45">
        <v>0.11</v>
      </c>
      <c r="AM108" s="45">
        <v>0.33</v>
      </c>
      <c r="AN108" s="45">
        <v>0.14</v>
      </c>
      <c r="AO108" s="45">
        <v>0.01</v>
      </c>
      <c r="AP108" s="45">
        <v>0.06</v>
      </c>
      <c r="AQ108" s="45">
        <v>30</v>
      </c>
      <c r="AR108" s="45">
        <v>3</v>
      </c>
      <c r="AS108" s="45">
        <v>5</v>
      </c>
      <c r="AT108" s="45">
        <v>6</v>
      </c>
      <c r="AU108" s="45">
        <v>0.11</v>
      </c>
      <c r="AV108" s="45">
        <v>0.06</v>
      </c>
      <c r="AW108" s="45">
        <v>0.07</v>
      </c>
      <c r="AX108" s="45">
        <v>0</v>
      </c>
      <c r="AY108" s="45">
        <v>0</v>
      </c>
      <c r="AZ108" s="45">
        <v>23</v>
      </c>
      <c r="BA108" s="47">
        <v>0</v>
      </c>
      <c r="BB108" s="33">
        <v>0</v>
      </c>
      <c r="BC108" s="45">
        <v>564</v>
      </c>
      <c r="BD108" s="45">
        <v>0.4</v>
      </c>
      <c r="BE108" s="45">
        <v>26</v>
      </c>
      <c r="BF108" s="45">
        <v>5.8</v>
      </c>
      <c r="BG108" s="45">
        <v>1.2</v>
      </c>
      <c r="BH108" s="45">
        <v>4.2</v>
      </c>
      <c r="BI108" s="45">
        <v>7</v>
      </c>
      <c r="BJ108" s="33">
        <v>0</v>
      </c>
      <c r="BK108" s="1"/>
      <c r="BL108" s="8">
        <v>5</v>
      </c>
      <c r="BM108" s="8">
        <v>15</v>
      </c>
      <c r="BN108" s="56">
        <f t="shared" si="37"/>
        <v>75.117</v>
      </c>
      <c r="BO108" s="57">
        <f t="shared" si="35"/>
        <v>7.800000000000001</v>
      </c>
      <c r="BP108" s="33">
        <f t="shared" si="28"/>
        <v>3.3</v>
      </c>
      <c r="BQ108" s="56">
        <f t="shared" si="38"/>
        <v>5.096375519129551</v>
      </c>
      <c r="BR108" s="56">
        <f t="shared" si="22"/>
        <v>88.43837551912955</v>
      </c>
      <c r="BS108" s="36">
        <f t="shared" si="29"/>
        <v>3.8159617718034413</v>
      </c>
      <c r="BT108" s="7">
        <f t="shared" si="30"/>
        <v>77.20056033224292</v>
      </c>
      <c r="BU108" s="61">
        <f t="shared" si="36"/>
        <v>3.3310696319373516</v>
      </c>
      <c r="BV108" s="61">
        <f t="shared" si="31"/>
        <v>2.920360328256725</v>
      </c>
      <c r="BW108" s="61">
        <f t="shared" si="32"/>
        <v>1.8630133107644777</v>
      </c>
      <c r="BX108" s="61">
        <f t="shared" si="33"/>
        <v>2.1373603908958567</v>
      </c>
      <c r="BY108" s="61">
        <f t="shared" si="39"/>
        <v>1.4634155582632191</v>
      </c>
      <c r="CA108" s="46">
        <v>1.9625</v>
      </c>
      <c r="CB108" s="46">
        <v>2.09</v>
      </c>
      <c r="CC108" s="46">
        <v>1.42</v>
      </c>
      <c r="CD108" s="45">
        <v>85</v>
      </c>
      <c r="CF108" s="46">
        <v>0</v>
      </c>
      <c r="CG108" s="36">
        <v>0</v>
      </c>
      <c r="CI108" s="34">
        <f t="shared" si="34"/>
        <v>0.912078515857212</v>
      </c>
    </row>
    <row r="109" spans="1:87" s="44" customFormat="1" ht="12.75">
      <c r="A109" s="33">
        <v>106</v>
      </c>
      <c r="B109" s="44" t="s">
        <v>204</v>
      </c>
      <c r="C109" s="45" t="s">
        <v>46</v>
      </c>
      <c r="D109" s="45">
        <v>86</v>
      </c>
      <c r="E109" s="36">
        <f t="shared" si="23"/>
        <v>0.8452873460818864</v>
      </c>
      <c r="F109" s="56">
        <f t="shared" si="24"/>
        <v>77.20056033224292</v>
      </c>
      <c r="G109" s="56">
        <f t="shared" si="25"/>
        <v>88.43837551912955</v>
      </c>
      <c r="H109" s="36">
        <f t="shared" si="26"/>
        <v>0.9697642426932198</v>
      </c>
      <c r="I109" s="36">
        <f t="shared" si="27"/>
        <v>0.6639816507546366</v>
      </c>
      <c r="J109" s="39">
        <v>0</v>
      </c>
      <c r="K109" s="46">
        <v>0</v>
      </c>
      <c r="L109" s="46">
        <v>0</v>
      </c>
      <c r="M109" s="45">
        <v>0</v>
      </c>
      <c r="N109" s="45">
        <v>9.8</v>
      </c>
      <c r="O109" s="45">
        <v>8</v>
      </c>
      <c r="P109" s="45">
        <v>48</v>
      </c>
      <c r="Q109" s="45">
        <v>52</v>
      </c>
      <c r="R109" s="45">
        <v>3</v>
      </c>
      <c r="S109" s="45">
        <v>9</v>
      </c>
      <c r="T109" s="39">
        <v>1.8</v>
      </c>
      <c r="U109" s="39">
        <v>2.22</v>
      </c>
      <c r="V109" s="39">
        <v>75.3</v>
      </c>
      <c r="W109" s="39">
        <v>90</v>
      </c>
      <c r="X109" s="39">
        <v>4.3</v>
      </c>
      <c r="Y109" s="39">
        <v>1.6</v>
      </c>
      <c r="Z109" s="45">
        <v>1.12</v>
      </c>
      <c r="AA109" s="45">
        <v>1.65</v>
      </c>
      <c r="AB109" s="45">
        <v>1.82</v>
      </c>
      <c r="AC109" s="45">
        <v>2.8</v>
      </c>
      <c r="AD109" s="45">
        <v>10.73</v>
      </c>
      <c r="AE109" s="45">
        <v>2.69</v>
      </c>
      <c r="AF109" s="45">
        <v>3.75</v>
      </c>
      <c r="AG109" s="45">
        <v>2.06</v>
      </c>
      <c r="AH109" s="45">
        <v>3.65</v>
      </c>
      <c r="AI109" s="45">
        <v>0.37</v>
      </c>
      <c r="AJ109" s="45">
        <v>0.03</v>
      </c>
      <c r="AK109" s="45">
        <v>0.31</v>
      </c>
      <c r="AL109" s="45">
        <v>0.11</v>
      </c>
      <c r="AM109" s="45">
        <v>0.33</v>
      </c>
      <c r="AN109" s="45">
        <v>0.14</v>
      </c>
      <c r="AO109" s="45">
        <v>0.01</v>
      </c>
      <c r="AP109" s="45">
        <v>0.06</v>
      </c>
      <c r="AQ109" s="45">
        <v>30</v>
      </c>
      <c r="AR109" s="45">
        <v>13</v>
      </c>
      <c r="AS109" s="45">
        <v>5</v>
      </c>
      <c r="AT109" s="45">
        <v>6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7">
        <v>0</v>
      </c>
      <c r="BB109" s="33">
        <v>0</v>
      </c>
      <c r="BC109" s="33">
        <v>0</v>
      </c>
      <c r="BD109" s="33">
        <v>0</v>
      </c>
      <c r="BE109" s="33">
        <v>0</v>
      </c>
      <c r="BF109" s="33">
        <v>0</v>
      </c>
      <c r="BG109" s="33">
        <v>0</v>
      </c>
      <c r="BH109" s="33">
        <v>0</v>
      </c>
      <c r="BI109" s="33">
        <v>0</v>
      </c>
      <c r="BJ109" s="33">
        <v>0</v>
      </c>
      <c r="BK109" s="1"/>
      <c r="BL109" s="8">
        <v>5</v>
      </c>
      <c r="BM109" s="8">
        <v>15</v>
      </c>
      <c r="BN109" s="56">
        <f t="shared" si="37"/>
        <v>75.117</v>
      </c>
      <c r="BO109" s="57">
        <f t="shared" si="35"/>
        <v>7.800000000000001</v>
      </c>
      <c r="BP109" s="33">
        <f t="shared" si="28"/>
        <v>3.3</v>
      </c>
      <c r="BQ109" s="56">
        <f t="shared" si="38"/>
        <v>5.096375519129551</v>
      </c>
      <c r="BR109" s="56">
        <f t="shared" si="22"/>
        <v>88.43837551912955</v>
      </c>
      <c r="BS109" s="36">
        <f t="shared" si="29"/>
        <v>3.8159617718034413</v>
      </c>
      <c r="BT109" s="7">
        <f t="shared" si="30"/>
        <v>77.20056033224292</v>
      </c>
      <c r="BU109" s="61">
        <f t="shared" si="36"/>
        <v>3.3310696319373516</v>
      </c>
      <c r="BV109" s="61">
        <f t="shared" si="31"/>
        <v>2.920360328256725</v>
      </c>
      <c r="BW109" s="61">
        <f t="shared" si="32"/>
        <v>1.8630133107644777</v>
      </c>
      <c r="BX109" s="61">
        <f t="shared" si="33"/>
        <v>2.1373603908958567</v>
      </c>
      <c r="BY109" s="61">
        <f t="shared" si="39"/>
        <v>1.4634155582632191</v>
      </c>
      <c r="CA109" s="46">
        <v>2.085</v>
      </c>
      <c r="CB109" s="46">
        <v>2.15</v>
      </c>
      <c r="CC109" s="46">
        <v>1.58</v>
      </c>
      <c r="CD109" s="45">
        <v>90</v>
      </c>
      <c r="CF109" s="46">
        <v>0</v>
      </c>
      <c r="CG109" s="36">
        <v>0</v>
      </c>
      <c r="CI109" s="34">
        <f t="shared" si="34"/>
        <v>0.912078515857212</v>
      </c>
    </row>
    <row r="110" spans="1:87" s="44" customFormat="1" ht="12.75">
      <c r="A110" s="33">
        <v>107</v>
      </c>
      <c r="B110" s="44" t="s">
        <v>205</v>
      </c>
      <c r="C110" s="45" t="s">
        <v>46</v>
      </c>
      <c r="D110" s="45">
        <v>86</v>
      </c>
      <c r="E110" s="36">
        <f t="shared" si="23"/>
        <v>0.8452873460818864</v>
      </c>
      <c r="F110" s="56">
        <f t="shared" si="24"/>
        <v>77.20056033224292</v>
      </c>
      <c r="G110" s="56">
        <f t="shared" si="25"/>
        <v>88.43837551912955</v>
      </c>
      <c r="H110" s="36">
        <f t="shared" si="26"/>
        <v>0.9697642426932198</v>
      </c>
      <c r="I110" s="36">
        <f t="shared" si="27"/>
        <v>0.6639816507546366</v>
      </c>
      <c r="J110" s="39">
        <v>0</v>
      </c>
      <c r="K110" s="46">
        <v>0</v>
      </c>
      <c r="L110" s="46">
        <v>0</v>
      </c>
      <c r="M110" s="45">
        <v>0</v>
      </c>
      <c r="N110" s="45">
        <v>9.8</v>
      </c>
      <c r="O110" s="45">
        <v>8</v>
      </c>
      <c r="P110" s="45">
        <v>43</v>
      </c>
      <c r="Q110" s="45">
        <v>57</v>
      </c>
      <c r="R110" s="45">
        <v>3</v>
      </c>
      <c r="S110" s="45">
        <v>9</v>
      </c>
      <c r="T110" s="39">
        <v>1.8</v>
      </c>
      <c r="U110" s="39">
        <v>2.22</v>
      </c>
      <c r="V110" s="39">
        <v>75.3</v>
      </c>
      <c r="W110" s="39">
        <v>90</v>
      </c>
      <c r="X110" s="39">
        <v>4.3</v>
      </c>
      <c r="Y110" s="39">
        <v>1.6</v>
      </c>
      <c r="Z110" s="45">
        <v>1.12</v>
      </c>
      <c r="AA110" s="45">
        <v>1.65</v>
      </c>
      <c r="AB110" s="45">
        <v>1.82</v>
      </c>
      <c r="AC110" s="45">
        <v>2.8</v>
      </c>
      <c r="AD110" s="45">
        <v>10.73</v>
      </c>
      <c r="AE110" s="45">
        <v>2.69</v>
      </c>
      <c r="AF110" s="45">
        <v>3.75</v>
      </c>
      <c r="AG110" s="45">
        <v>2.06</v>
      </c>
      <c r="AH110" s="45">
        <v>3.65</v>
      </c>
      <c r="AI110" s="45">
        <v>0.37</v>
      </c>
      <c r="AJ110" s="45">
        <v>0.03</v>
      </c>
      <c r="AK110" s="45">
        <v>0.31</v>
      </c>
      <c r="AL110" s="45">
        <v>0.11</v>
      </c>
      <c r="AM110" s="45">
        <v>0.33</v>
      </c>
      <c r="AN110" s="45">
        <v>0.14</v>
      </c>
      <c r="AO110" s="45">
        <v>0.01</v>
      </c>
      <c r="AP110" s="45">
        <v>0.06</v>
      </c>
      <c r="AQ110" s="45">
        <v>30</v>
      </c>
      <c r="AR110" s="45">
        <v>13</v>
      </c>
      <c r="AS110" s="45">
        <v>5</v>
      </c>
      <c r="AT110" s="45">
        <v>6</v>
      </c>
      <c r="AU110" s="45">
        <v>0</v>
      </c>
      <c r="AV110" s="45">
        <v>0</v>
      </c>
      <c r="AW110" s="45">
        <v>0</v>
      </c>
      <c r="AX110" s="45">
        <v>0</v>
      </c>
      <c r="AY110" s="45">
        <v>0</v>
      </c>
      <c r="AZ110" s="45">
        <v>0</v>
      </c>
      <c r="BA110" s="47">
        <v>0</v>
      </c>
      <c r="BB110" s="33">
        <v>0</v>
      </c>
      <c r="BC110" s="33">
        <v>0</v>
      </c>
      <c r="BD110" s="33">
        <v>0</v>
      </c>
      <c r="BE110" s="33">
        <v>0</v>
      </c>
      <c r="BF110" s="33">
        <v>0</v>
      </c>
      <c r="BG110" s="33">
        <v>0</v>
      </c>
      <c r="BH110" s="33">
        <v>0</v>
      </c>
      <c r="BI110" s="33">
        <v>0</v>
      </c>
      <c r="BJ110" s="33">
        <v>0</v>
      </c>
      <c r="BK110" s="1"/>
      <c r="BL110" s="8">
        <v>5</v>
      </c>
      <c r="BM110" s="8">
        <v>15</v>
      </c>
      <c r="BN110" s="56">
        <f t="shared" si="37"/>
        <v>75.117</v>
      </c>
      <c r="BO110" s="57">
        <f t="shared" si="35"/>
        <v>7.800000000000001</v>
      </c>
      <c r="BP110" s="33">
        <f t="shared" si="28"/>
        <v>3.3</v>
      </c>
      <c r="BQ110" s="56">
        <f t="shared" si="38"/>
        <v>5.096375519129551</v>
      </c>
      <c r="BR110" s="56">
        <f t="shared" si="22"/>
        <v>88.43837551912955</v>
      </c>
      <c r="BS110" s="36">
        <f t="shared" si="29"/>
        <v>3.8159617718034413</v>
      </c>
      <c r="BT110" s="7">
        <f t="shared" si="30"/>
        <v>77.20056033224292</v>
      </c>
      <c r="BU110" s="61">
        <f t="shared" si="36"/>
        <v>3.3310696319373516</v>
      </c>
      <c r="BV110" s="61">
        <f t="shared" si="31"/>
        <v>2.920360328256725</v>
      </c>
      <c r="BW110" s="61">
        <f t="shared" si="32"/>
        <v>1.8630133107644777</v>
      </c>
      <c r="BX110" s="61">
        <f t="shared" si="33"/>
        <v>2.1373603908958567</v>
      </c>
      <c r="BY110" s="61">
        <f t="shared" si="39"/>
        <v>1.4634155582632191</v>
      </c>
      <c r="CA110" s="46">
        <v>2.085</v>
      </c>
      <c r="CB110" s="46">
        <v>2.03</v>
      </c>
      <c r="CC110" s="46">
        <v>1.37</v>
      </c>
      <c r="CD110" s="45">
        <v>90</v>
      </c>
      <c r="CF110" s="46">
        <v>0</v>
      </c>
      <c r="CG110" s="36">
        <v>0</v>
      </c>
      <c r="CI110" s="34">
        <f t="shared" si="34"/>
        <v>0.912078515857212</v>
      </c>
    </row>
    <row r="111" spans="1:87" s="44" customFormat="1" ht="12.75">
      <c r="A111" s="33">
        <v>108</v>
      </c>
      <c r="B111" s="44" t="s">
        <v>206</v>
      </c>
      <c r="C111" s="45" t="s">
        <v>46</v>
      </c>
      <c r="D111" s="45">
        <v>72</v>
      </c>
      <c r="E111" s="36">
        <f t="shared" si="23"/>
        <v>0.8439617913984535</v>
      </c>
      <c r="F111" s="56">
        <f t="shared" si="24"/>
        <v>77.13688597910851</v>
      </c>
      <c r="G111" s="56">
        <f t="shared" si="25"/>
        <v>88.33888434235705</v>
      </c>
      <c r="H111" s="36">
        <f t="shared" si="26"/>
        <v>0.9679878159131511</v>
      </c>
      <c r="I111" s="36">
        <f t="shared" si="27"/>
        <v>0.6624782606411618</v>
      </c>
      <c r="J111" s="39">
        <v>0</v>
      </c>
      <c r="K111" s="46">
        <v>0</v>
      </c>
      <c r="L111" s="46">
        <v>0</v>
      </c>
      <c r="M111" s="45">
        <v>0</v>
      </c>
      <c r="N111" s="45">
        <v>9.8</v>
      </c>
      <c r="O111" s="45">
        <v>45</v>
      </c>
      <c r="P111" s="45">
        <v>68</v>
      </c>
      <c r="Q111" s="45">
        <v>32</v>
      </c>
      <c r="R111" s="45">
        <v>3</v>
      </c>
      <c r="S111" s="45">
        <v>9</v>
      </c>
      <c r="T111" s="39">
        <v>0.45</v>
      </c>
      <c r="U111" s="39">
        <v>2.22</v>
      </c>
      <c r="V111" s="39">
        <v>75.3</v>
      </c>
      <c r="W111" s="39">
        <v>100</v>
      </c>
      <c r="X111" s="39">
        <v>4.3</v>
      </c>
      <c r="Y111" s="39">
        <v>1.6</v>
      </c>
      <c r="Z111" s="45">
        <v>0.99</v>
      </c>
      <c r="AA111" s="45">
        <v>2.47</v>
      </c>
      <c r="AB111" s="45">
        <v>4.11</v>
      </c>
      <c r="AC111" s="45">
        <v>3.33</v>
      </c>
      <c r="AD111" s="45">
        <v>12.1</v>
      </c>
      <c r="AE111" s="45">
        <v>3.85</v>
      </c>
      <c r="AF111" s="45">
        <v>4.78</v>
      </c>
      <c r="AG111" s="45">
        <v>2.7</v>
      </c>
      <c r="AH111" s="45">
        <v>4.99</v>
      </c>
      <c r="AI111" s="45">
        <v>0.37</v>
      </c>
      <c r="AJ111" s="45">
        <v>0.03</v>
      </c>
      <c r="AK111" s="45">
        <v>0.31</v>
      </c>
      <c r="AL111" s="45">
        <v>0.11</v>
      </c>
      <c r="AM111" s="45">
        <v>0.33</v>
      </c>
      <c r="AN111" s="45">
        <v>0.14</v>
      </c>
      <c r="AO111" s="45">
        <v>0.01</v>
      </c>
      <c r="AP111" s="45">
        <v>0.06</v>
      </c>
      <c r="AQ111" s="45">
        <v>30</v>
      </c>
      <c r="AR111" s="45">
        <v>3</v>
      </c>
      <c r="AS111" s="45">
        <v>5</v>
      </c>
      <c r="AT111" s="45">
        <v>6</v>
      </c>
      <c r="AU111" s="45">
        <v>0.11</v>
      </c>
      <c r="AV111" s="45">
        <v>0.06</v>
      </c>
      <c r="AW111" s="45">
        <v>0.07</v>
      </c>
      <c r="AX111" s="45">
        <v>0</v>
      </c>
      <c r="AY111" s="45">
        <v>0</v>
      </c>
      <c r="AZ111" s="45">
        <v>0</v>
      </c>
      <c r="BA111" s="47">
        <v>0</v>
      </c>
      <c r="BB111" s="33">
        <v>0</v>
      </c>
      <c r="BC111" s="33">
        <v>0</v>
      </c>
      <c r="BD111" s="33">
        <v>0</v>
      </c>
      <c r="BE111" s="33">
        <v>0</v>
      </c>
      <c r="BF111" s="33">
        <v>0</v>
      </c>
      <c r="BG111" s="33">
        <v>0</v>
      </c>
      <c r="BH111" s="33">
        <v>0</v>
      </c>
      <c r="BI111" s="33">
        <v>0</v>
      </c>
      <c r="BJ111" s="33">
        <v>0</v>
      </c>
      <c r="BK111" s="1"/>
      <c r="BL111" s="8">
        <v>5.3</v>
      </c>
      <c r="BM111" s="8">
        <v>15.9</v>
      </c>
      <c r="BN111" s="56">
        <f t="shared" si="37"/>
        <v>75.19638</v>
      </c>
      <c r="BO111" s="57">
        <f t="shared" si="35"/>
        <v>7.6800000000000015</v>
      </c>
      <c r="BP111" s="33">
        <f t="shared" si="28"/>
        <v>3.3</v>
      </c>
      <c r="BQ111" s="56">
        <f t="shared" si="38"/>
        <v>5.037504342357036</v>
      </c>
      <c r="BR111" s="56">
        <f t="shared" si="22"/>
        <v>88.33888434235705</v>
      </c>
      <c r="BS111" s="36">
        <f t="shared" si="29"/>
        <v>3.8101031423789964</v>
      </c>
      <c r="BT111" s="7">
        <f t="shared" si="30"/>
        <v>77.13688597910851</v>
      </c>
      <c r="BU111" s="61">
        <f t="shared" si="36"/>
        <v>3.3269549853417346</v>
      </c>
      <c r="BV111" s="61">
        <f t="shared" si="31"/>
        <v>2.9162045351951518</v>
      </c>
      <c r="BW111" s="61">
        <f t="shared" si="32"/>
        <v>1.8600917882421917</v>
      </c>
      <c r="BX111" s="61">
        <f t="shared" si="33"/>
        <v>2.133445146272585</v>
      </c>
      <c r="BY111" s="61">
        <f t="shared" si="39"/>
        <v>1.4601020864531207</v>
      </c>
      <c r="CA111" s="46">
        <v>2.085</v>
      </c>
      <c r="CB111" s="46">
        <v>2.18</v>
      </c>
      <c r="CC111" s="46">
        <v>1.5</v>
      </c>
      <c r="CD111" s="45">
        <v>90</v>
      </c>
      <c r="CF111" s="46">
        <v>0</v>
      </c>
      <c r="CG111" s="36">
        <v>0</v>
      </c>
      <c r="CI111" s="34">
        <f t="shared" si="34"/>
        <v>0.9114520513048971</v>
      </c>
    </row>
    <row r="112" spans="1:87" s="44" customFormat="1" ht="12.75">
      <c r="A112" s="33">
        <v>109</v>
      </c>
      <c r="B112" s="44" t="s">
        <v>207</v>
      </c>
      <c r="C112" s="45" t="s">
        <v>46</v>
      </c>
      <c r="D112" s="45">
        <v>86</v>
      </c>
      <c r="E112" s="36">
        <f t="shared" si="23"/>
        <v>0.8452873460818864</v>
      </c>
      <c r="F112" s="56">
        <f t="shared" si="24"/>
        <v>77.20056033224292</v>
      </c>
      <c r="G112" s="56">
        <f t="shared" si="25"/>
        <v>88.43837551912955</v>
      </c>
      <c r="H112" s="36">
        <f t="shared" si="26"/>
        <v>0.9697642426932198</v>
      </c>
      <c r="I112" s="36">
        <f t="shared" si="27"/>
        <v>0.6639816507546366</v>
      </c>
      <c r="J112" s="39">
        <v>0</v>
      </c>
      <c r="K112" s="46">
        <v>0</v>
      </c>
      <c r="L112" s="46">
        <v>0</v>
      </c>
      <c r="M112" s="45">
        <v>0</v>
      </c>
      <c r="N112" s="45">
        <v>9.8</v>
      </c>
      <c r="O112" s="45">
        <v>8</v>
      </c>
      <c r="P112" s="45">
        <v>48</v>
      </c>
      <c r="Q112" s="45">
        <v>52</v>
      </c>
      <c r="R112" s="45">
        <v>3</v>
      </c>
      <c r="S112" s="45">
        <v>9</v>
      </c>
      <c r="T112" s="39">
        <v>1.8</v>
      </c>
      <c r="U112" s="39">
        <v>2.22</v>
      </c>
      <c r="V112" s="39">
        <v>75.3</v>
      </c>
      <c r="W112" s="39">
        <v>90</v>
      </c>
      <c r="X112" s="39">
        <v>4.3</v>
      </c>
      <c r="Y112" s="39">
        <v>1.6</v>
      </c>
      <c r="Z112" s="45">
        <v>1.12</v>
      </c>
      <c r="AA112" s="45">
        <v>1.65</v>
      </c>
      <c r="AB112" s="45">
        <v>1.82</v>
      </c>
      <c r="AC112" s="45">
        <v>2.8</v>
      </c>
      <c r="AD112" s="45">
        <v>10.73</v>
      </c>
      <c r="AE112" s="45">
        <v>2.69</v>
      </c>
      <c r="AF112" s="45">
        <v>3.75</v>
      </c>
      <c r="AG112" s="45">
        <v>2.06</v>
      </c>
      <c r="AH112" s="45">
        <v>3.65</v>
      </c>
      <c r="AI112" s="45">
        <v>0.37</v>
      </c>
      <c r="AJ112" s="45">
        <v>0.03</v>
      </c>
      <c r="AK112" s="45">
        <v>0.31</v>
      </c>
      <c r="AL112" s="45">
        <v>0.11</v>
      </c>
      <c r="AM112" s="45">
        <v>0.33</v>
      </c>
      <c r="AN112" s="45">
        <v>0.14</v>
      </c>
      <c r="AO112" s="45">
        <v>0.01</v>
      </c>
      <c r="AP112" s="45">
        <v>0.06</v>
      </c>
      <c r="AQ112" s="45">
        <v>30</v>
      </c>
      <c r="AR112" s="45">
        <v>13</v>
      </c>
      <c r="AS112" s="45">
        <v>5</v>
      </c>
      <c r="AT112" s="45">
        <v>6</v>
      </c>
      <c r="AU112" s="45">
        <v>0.11</v>
      </c>
      <c r="AV112" s="45">
        <v>0.06</v>
      </c>
      <c r="AW112" s="45">
        <v>0.07</v>
      </c>
      <c r="AX112" s="45">
        <v>0</v>
      </c>
      <c r="AY112" s="45">
        <v>0</v>
      </c>
      <c r="AZ112" s="45">
        <v>0</v>
      </c>
      <c r="BA112" s="47">
        <v>0</v>
      </c>
      <c r="BB112" s="33">
        <v>0</v>
      </c>
      <c r="BC112" s="33">
        <v>0</v>
      </c>
      <c r="BD112" s="33">
        <v>0</v>
      </c>
      <c r="BE112" s="33">
        <v>0</v>
      </c>
      <c r="BF112" s="33">
        <v>0</v>
      </c>
      <c r="BG112" s="33">
        <v>0</v>
      </c>
      <c r="BH112" s="33">
        <v>0</v>
      </c>
      <c r="BI112" s="33">
        <v>0</v>
      </c>
      <c r="BJ112" s="33">
        <v>0</v>
      </c>
      <c r="BK112" s="1"/>
      <c r="BL112" s="8">
        <v>5</v>
      </c>
      <c r="BM112" s="8">
        <v>15</v>
      </c>
      <c r="BN112" s="56">
        <f t="shared" si="37"/>
        <v>75.117</v>
      </c>
      <c r="BO112" s="57">
        <f t="shared" si="35"/>
        <v>7.800000000000001</v>
      </c>
      <c r="BP112" s="33">
        <f t="shared" si="28"/>
        <v>3.3</v>
      </c>
      <c r="BQ112" s="56">
        <f t="shared" si="38"/>
        <v>5.096375519129551</v>
      </c>
      <c r="BR112" s="56">
        <f t="shared" si="22"/>
        <v>88.43837551912955</v>
      </c>
      <c r="BS112" s="36">
        <f t="shared" si="29"/>
        <v>3.8159617718034413</v>
      </c>
      <c r="BT112" s="7">
        <f t="shared" si="30"/>
        <v>77.20056033224292</v>
      </c>
      <c r="BU112" s="61">
        <f t="shared" si="36"/>
        <v>3.3310696319373516</v>
      </c>
      <c r="BV112" s="61">
        <f t="shared" si="31"/>
        <v>2.920360328256725</v>
      </c>
      <c r="BW112" s="61">
        <f t="shared" si="32"/>
        <v>1.8630133107644777</v>
      </c>
      <c r="BX112" s="61">
        <f t="shared" si="33"/>
        <v>2.1373603908958567</v>
      </c>
      <c r="BY112" s="61">
        <f t="shared" si="39"/>
        <v>1.4634155582632191</v>
      </c>
      <c r="CA112" s="46">
        <v>2.085</v>
      </c>
      <c r="CB112" s="46">
        <v>2.03</v>
      </c>
      <c r="CC112" s="46">
        <v>1.37</v>
      </c>
      <c r="CD112" s="45">
        <v>90</v>
      </c>
      <c r="CF112" s="46">
        <v>0</v>
      </c>
      <c r="CG112" s="36">
        <v>0</v>
      </c>
      <c r="CI112" s="34">
        <f t="shared" si="34"/>
        <v>0.912078515857212</v>
      </c>
    </row>
    <row r="113" spans="1:87" s="44" customFormat="1" ht="12.75">
      <c r="A113" s="33">
        <v>110</v>
      </c>
      <c r="B113" s="44" t="s">
        <v>191</v>
      </c>
      <c r="C113" s="45" t="s">
        <v>46</v>
      </c>
      <c r="D113" s="45">
        <v>90</v>
      </c>
      <c r="E113" s="36">
        <f t="shared" si="23"/>
        <v>0.8585453210624562</v>
      </c>
      <c r="F113" s="56">
        <f t="shared" si="24"/>
        <v>77.39395365160492</v>
      </c>
      <c r="G113" s="56">
        <f t="shared" si="25"/>
        <v>88.74055258063268</v>
      </c>
      <c r="H113" s="36">
        <f t="shared" si="26"/>
        <v>0.9803570987803014</v>
      </c>
      <c r="I113" s="36">
        <f t="shared" si="27"/>
        <v>0.6729350372138477</v>
      </c>
      <c r="J113" s="39">
        <v>0</v>
      </c>
      <c r="K113" s="46">
        <v>0</v>
      </c>
      <c r="L113" s="46">
        <v>0</v>
      </c>
      <c r="M113" s="45">
        <v>0</v>
      </c>
      <c r="N113" s="45">
        <v>11.5</v>
      </c>
      <c r="O113" s="45">
        <v>18</v>
      </c>
      <c r="P113" s="45">
        <v>48</v>
      </c>
      <c r="Q113" s="45">
        <v>52</v>
      </c>
      <c r="R113" s="45">
        <v>12</v>
      </c>
      <c r="S113" s="45">
        <v>23</v>
      </c>
      <c r="T113" s="39">
        <v>2.07</v>
      </c>
      <c r="U113" s="39">
        <v>2.2</v>
      </c>
      <c r="V113" s="39">
        <v>57.2</v>
      </c>
      <c r="W113" s="39">
        <v>100</v>
      </c>
      <c r="X113" s="39">
        <v>7.3</v>
      </c>
      <c r="Y113" s="39">
        <v>1</v>
      </c>
      <c r="Z113" s="45">
        <v>1.11</v>
      </c>
      <c r="AA113" s="45">
        <v>3.2</v>
      </c>
      <c r="AB113" s="45">
        <v>5.42</v>
      </c>
      <c r="AC113" s="45">
        <v>3.67</v>
      </c>
      <c r="AD113" s="45">
        <v>10.83</v>
      </c>
      <c r="AE113" s="45">
        <v>3.91</v>
      </c>
      <c r="AF113" s="45">
        <v>5.19</v>
      </c>
      <c r="AG113" s="45">
        <v>2.87</v>
      </c>
      <c r="AH113" s="45">
        <v>4.88</v>
      </c>
      <c r="AI113" s="45">
        <v>0.11</v>
      </c>
      <c r="AJ113" s="45">
        <v>0.05</v>
      </c>
      <c r="AK113" s="45">
        <v>0.57</v>
      </c>
      <c r="AL113" s="45">
        <v>0.26</v>
      </c>
      <c r="AM113" s="45">
        <v>0.65</v>
      </c>
      <c r="AN113" s="45">
        <v>0.03</v>
      </c>
      <c r="AO113" s="45">
        <v>0.09</v>
      </c>
      <c r="AP113" s="45">
        <v>0.68</v>
      </c>
      <c r="AQ113" s="45">
        <v>80</v>
      </c>
      <c r="AR113" s="45">
        <v>13</v>
      </c>
      <c r="AS113" s="45">
        <v>15</v>
      </c>
      <c r="AT113" s="45">
        <v>16</v>
      </c>
      <c r="AU113" s="45">
        <v>0</v>
      </c>
      <c r="AV113" s="45">
        <v>0.06</v>
      </c>
      <c r="AW113" s="45">
        <v>0</v>
      </c>
      <c r="AX113" s="45">
        <v>0</v>
      </c>
      <c r="AY113" s="45">
        <v>0</v>
      </c>
      <c r="AZ113" s="45">
        <v>0</v>
      </c>
      <c r="BA113" s="47">
        <v>0</v>
      </c>
      <c r="BB113" s="33">
        <v>0</v>
      </c>
      <c r="BC113" s="33">
        <v>0</v>
      </c>
      <c r="BD113" s="33">
        <v>0</v>
      </c>
      <c r="BE113" s="33">
        <v>0</v>
      </c>
      <c r="BF113" s="33">
        <v>0</v>
      </c>
      <c r="BG113" s="33">
        <v>0</v>
      </c>
      <c r="BH113" s="33">
        <v>0</v>
      </c>
      <c r="BI113" s="33">
        <v>0</v>
      </c>
      <c r="BJ113" s="33">
        <v>0</v>
      </c>
      <c r="BK113" s="1"/>
      <c r="BL113" s="8">
        <v>5</v>
      </c>
      <c r="BM113" s="8">
        <v>8</v>
      </c>
      <c r="BN113" s="56">
        <f t="shared" si="37"/>
        <v>57.85920000000001</v>
      </c>
      <c r="BO113" s="57">
        <f t="shared" si="35"/>
        <v>9.5</v>
      </c>
      <c r="BP113" s="33">
        <f t="shared" si="28"/>
        <v>6.3</v>
      </c>
      <c r="BQ113" s="56">
        <f t="shared" si="38"/>
        <v>14.206352580632666</v>
      </c>
      <c r="BR113" s="56">
        <f t="shared" si="22"/>
        <v>88.74055258063268</v>
      </c>
      <c r="BS113" s="36">
        <f t="shared" si="29"/>
        <v>3.8509532083865725</v>
      </c>
      <c r="BT113" s="7">
        <f t="shared" si="30"/>
        <v>77.39395365160492</v>
      </c>
      <c r="BU113" s="61">
        <f t="shared" si="36"/>
        <v>3.3585602687515372</v>
      </c>
      <c r="BV113" s="61">
        <f t="shared" si="31"/>
        <v>2.9619258714390524</v>
      </c>
      <c r="BW113" s="61">
        <f t="shared" si="32"/>
        <v>1.8922338876216536</v>
      </c>
      <c r="BX113" s="61">
        <f t="shared" si="33"/>
        <v>2.1607070457117845</v>
      </c>
      <c r="BY113" s="61">
        <f t="shared" si="39"/>
        <v>1.4831488220193205</v>
      </c>
      <c r="CA113" s="46">
        <v>2.11</v>
      </c>
      <c r="CB113" s="46">
        <v>2.27</v>
      </c>
      <c r="CC113" s="46">
        <v>1.57</v>
      </c>
      <c r="CD113" s="45">
        <v>91</v>
      </c>
      <c r="CF113" s="46">
        <v>0</v>
      </c>
      <c r="CG113" s="36">
        <v>0</v>
      </c>
      <c r="CI113" s="34">
        <f t="shared" si="34"/>
        <v>0.9171009703129445</v>
      </c>
    </row>
    <row r="114" spans="1:87" s="44" customFormat="1" ht="12.75">
      <c r="A114" s="33">
        <v>111</v>
      </c>
      <c r="B114" s="44" t="s">
        <v>70</v>
      </c>
      <c r="C114" s="45" t="s">
        <v>46</v>
      </c>
      <c r="D114" s="45">
        <v>93</v>
      </c>
      <c r="E114" s="36">
        <f t="shared" si="23"/>
        <v>0.7492876567719321</v>
      </c>
      <c r="F114" s="56">
        <f t="shared" si="24"/>
        <v>64.17000575149262</v>
      </c>
      <c r="G114" s="56">
        <f t="shared" si="25"/>
        <v>68.07813398670721</v>
      </c>
      <c r="H114" s="36">
        <f t="shared" si="26"/>
        <v>0.785579622291634</v>
      </c>
      <c r="I114" s="36">
        <f t="shared" si="27"/>
        <v>0.5051721642820076</v>
      </c>
      <c r="J114" s="39">
        <v>0</v>
      </c>
      <c r="K114" s="46">
        <v>0</v>
      </c>
      <c r="L114" s="46">
        <v>0</v>
      </c>
      <c r="M114" s="45">
        <v>0</v>
      </c>
      <c r="N114" s="45">
        <v>28.1</v>
      </c>
      <c r="O114" s="45">
        <v>48</v>
      </c>
      <c r="P114" s="45">
        <v>64</v>
      </c>
      <c r="Q114" s="45">
        <v>36</v>
      </c>
      <c r="R114" s="45">
        <v>30</v>
      </c>
      <c r="S114" s="45">
        <v>46</v>
      </c>
      <c r="T114" s="39">
        <v>15.64</v>
      </c>
      <c r="U114" s="39">
        <v>6.52</v>
      </c>
      <c r="V114" s="39">
        <v>17.5</v>
      </c>
      <c r="W114" s="39">
        <v>85</v>
      </c>
      <c r="X114" s="39">
        <v>1.4</v>
      </c>
      <c r="Y114" s="39">
        <v>7</v>
      </c>
      <c r="Z114" s="45">
        <v>1.17</v>
      </c>
      <c r="AA114" s="45">
        <v>3.5</v>
      </c>
      <c r="AB114" s="45">
        <v>11.7</v>
      </c>
      <c r="AC114" s="45">
        <v>2.83</v>
      </c>
      <c r="AD114" s="45">
        <v>6.67</v>
      </c>
      <c r="AE114" s="45">
        <v>3.67</v>
      </c>
      <c r="AF114" s="45">
        <v>4.5</v>
      </c>
      <c r="AG114" s="45">
        <v>2.17</v>
      </c>
      <c r="AH114" s="45">
        <v>5.17</v>
      </c>
      <c r="AI114" s="45">
        <v>1</v>
      </c>
      <c r="AJ114" s="45">
        <v>0.19</v>
      </c>
      <c r="AK114" s="45">
        <v>0.68</v>
      </c>
      <c r="AL114" s="45">
        <v>0.18</v>
      </c>
      <c r="AM114" s="45">
        <v>0.27</v>
      </c>
      <c r="AN114" s="45">
        <v>0.85</v>
      </c>
      <c r="AO114" s="45">
        <v>0.95</v>
      </c>
      <c r="AP114" s="45">
        <v>0.39</v>
      </c>
      <c r="AQ114" s="45">
        <v>200</v>
      </c>
      <c r="AR114" s="45">
        <v>61</v>
      </c>
      <c r="AS114" s="45">
        <v>6</v>
      </c>
      <c r="AT114" s="45">
        <v>32</v>
      </c>
      <c r="AU114" s="45">
        <v>0.45</v>
      </c>
      <c r="AV114" s="45">
        <v>0</v>
      </c>
      <c r="AW114" s="45">
        <v>0</v>
      </c>
      <c r="AX114" s="45">
        <v>0</v>
      </c>
      <c r="AY114" s="45">
        <v>0</v>
      </c>
      <c r="AZ114" s="45">
        <v>0</v>
      </c>
      <c r="BA114" s="47">
        <v>0</v>
      </c>
      <c r="BB114" s="33">
        <v>0</v>
      </c>
      <c r="BC114" s="33">
        <v>0</v>
      </c>
      <c r="BD114" s="33">
        <v>0</v>
      </c>
      <c r="BE114" s="33">
        <v>0</v>
      </c>
      <c r="BF114" s="33">
        <v>0</v>
      </c>
      <c r="BG114" s="33">
        <v>0</v>
      </c>
      <c r="BH114" s="33">
        <v>0</v>
      </c>
      <c r="BI114" s="33">
        <v>0</v>
      </c>
      <c r="BJ114" s="33">
        <v>0</v>
      </c>
      <c r="BK114" s="1"/>
      <c r="BL114" s="8">
        <v>4</v>
      </c>
      <c r="BM114" s="8">
        <v>27</v>
      </c>
      <c r="BN114" s="56">
        <f t="shared" si="37"/>
        <v>29.3216</v>
      </c>
      <c r="BO114" s="57">
        <f t="shared" si="35"/>
        <v>26.5</v>
      </c>
      <c r="BP114" s="33">
        <f t="shared" si="28"/>
        <v>0.3999999999999999</v>
      </c>
      <c r="BQ114" s="56">
        <f t="shared" si="38"/>
        <v>18.356533986707216</v>
      </c>
      <c r="BR114" s="56">
        <f t="shared" si="22"/>
        <v>68.07813398670721</v>
      </c>
      <c r="BS114" s="36">
        <f t="shared" si="29"/>
        <v>3.224081627441703</v>
      </c>
      <c r="BT114" s="7">
        <f t="shared" si="30"/>
        <v>64.17000575149262</v>
      </c>
      <c r="BU114" s="61">
        <f t="shared" si="36"/>
        <v>3.0389983458802283</v>
      </c>
      <c r="BV114" s="61">
        <f t="shared" si="31"/>
        <v>2.6193883293390305</v>
      </c>
      <c r="BW114" s="61">
        <f t="shared" si="32"/>
        <v>1.6514299955253384</v>
      </c>
      <c r="BX114" s="61">
        <f t="shared" si="33"/>
        <v>1.7314174875307615</v>
      </c>
      <c r="BY114" s="61">
        <f t="shared" si="39"/>
        <v>1.1133994500775448</v>
      </c>
      <c r="CA114" s="46">
        <v>1.62</v>
      </c>
      <c r="CB114" s="46">
        <v>1.66</v>
      </c>
      <c r="CC114" s="46">
        <v>1.05</v>
      </c>
      <c r="CD114" s="45">
        <v>71</v>
      </c>
      <c r="CF114" s="46">
        <v>0</v>
      </c>
      <c r="CG114" s="36">
        <v>0</v>
      </c>
      <c r="CI114" s="34">
        <f t="shared" si="34"/>
        <v>0.8003511565735022</v>
      </c>
    </row>
    <row r="115" spans="1:87" s="44" customFormat="1" ht="12.75">
      <c r="A115" s="33">
        <v>112</v>
      </c>
      <c r="B115" s="44" t="s">
        <v>82</v>
      </c>
      <c r="C115" s="45" t="s">
        <v>46</v>
      </c>
      <c r="D115" s="45">
        <v>77.9</v>
      </c>
      <c r="E115" s="36">
        <f t="shared" si="23"/>
        <v>0.7744048461105085</v>
      </c>
      <c r="F115" s="56">
        <f t="shared" si="24"/>
        <v>71.79872</v>
      </c>
      <c r="G115" s="56">
        <f t="shared" si="25"/>
        <v>79.99799999999999</v>
      </c>
      <c r="H115" s="36">
        <f t="shared" si="26"/>
        <v>0.8642498889392408</v>
      </c>
      <c r="I115" s="36">
        <f t="shared" si="27"/>
        <v>0.57373025356035</v>
      </c>
      <c r="J115" s="39">
        <v>76.8937151834662</v>
      </c>
      <c r="K115" s="46">
        <v>0</v>
      </c>
      <c r="L115" s="46">
        <v>0</v>
      </c>
      <c r="M115" s="45">
        <v>2476</v>
      </c>
      <c r="N115" s="45">
        <v>8.5</v>
      </c>
      <c r="O115" s="45">
        <v>100</v>
      </c>
      <c r="P115" s="45">
        <v>0</v>
      </c>
      <c r="Q115" s="45">
        <v>0</v>
      </c>
      <c r="R115" s="45">
        <v>0</v>
      </c>
      <c r="S115" s="45">
        <v>0</v>
      </c>
      <c r="T115" s="39">
        <v>0</v>
      </c>
      <c r="U115" s="39">
        <v>0</v>
      </c>
      <c r="V115" s="39">
        <v>80.1</v>
      </c>
      <c r="W115" s="39">
        <v>0</v>
      </c>
      <c r="X115" s="39">
        <v>0</v>
      </c>
      <c r="Y115" s="39">
        <v>11.4</v>
      </c>
      <c r="Z115" s="45">
        <v>0</v>
      </c>
      <c r="AA115" s="45">
        <v>0</v>
      </c>
      <c r="AB115" s="45">
        <v>0</v>
      </c>
      <c r="AC115" s="45">
        <v>0</v>
      </c>
      <c r="AD115" s="45">
        <v>0</v>
      </c>
      <c r="AE115" s="45">
        <v>0</v>
      </c>
      <c r="AF115" s="45">
        <v>0</v>
      </c>
      <c r="AG115" s="45">
        <v>0</v>
      </c>
      <c r="AH115" s="45">
        <v>0</v>
      </c>
      <c r="AI115" s="45">
        <v>0</v>
      </c>
      <c r="AJ115" s="45">
        <v>0.15</v>
      </c>
      <c r="AK115" s="45">
        <v>0.03</v>
      </c>
      <c r="AL115" s="45">
        <v>0.29</v>
      </c>
      <c r="AM115" s="45">
        <v>6.06</v>
      </c>
      <c r="AN115" s="45">
        <v>0.6</v>
      </c>
      <c r="AO115" s="45">
        <v>1.48</v>
      </c>
      <c r="AP115" s="45">
        <v>1.64</v>
      </c>
      <c r="AQ115" s="45">
        <v>87</v>
      </c>
      <c r="AR115" s="45">
        <v>18</v>
      </c>
      <c r="AS115" s="45">
        <v>22</v>
      </c>
      <c r="AT115" s="45">
        <v>6</v>
      </c>
      <c r="AU115" s="45">
        <v>0</v>
      </c>
      <c r="AV115" s="45">
        <v>0.5</v>
      </c>
      <c r="AW115" s="45">
        <v>0</v>
      </c>
      <c r="AX115" s="45">
        <v>0</v>
      </c>
      <c r="AY115" s="45">
        <v>0</v>
      </c>
      <c r="AZ115" s="45">
        <v>0</v>
      </c>
      <c r="BA115" s="47">
        <v>0</v>
      </c>
      <c r="BB115" s="33">
        <v>0</v>
      </c>
      <c r="BC115" s="33">
        <v>0</v>
      </c>
      <c r="BD115" s="33">
        <v>0</v>
      </c>
      <c r="BE115" s="33">
        <v>0</v>
      </c>
      <c r="BF115" s="33">
        <v>0</v>
      </c>
      <c r="BG115" s="33">
        <v>0</v>
      </c>
      <c r="BH115" s="33">
        <v>0</v>
      </c>
      <c r="BI115" s="33">
        <v>0</v>
      </c>
      <c r="BJ115" s="33">
        <v>0</v>
      </c>
      <c r="BK115" s="1"/>
      <c r="BL115" s="8">
        <v>0</v>
      </c>
      <c r="BM115" s="8">
        <v>0</v>
      </c>
      <c r="BN115" s="56">
        <f t="shared" si="37"/>
        <v>78.49799999999999</v>
      </c>
      <c r="BO115" s="57">
        <f t="shared" si="35"/>
        <v>8.5</v>
      </c>
      <c r="BP115" s="33">
        <f t="shared" si="28"/>
        <v>0</v>
      </c>
      <c r="BQ115" s="56">
        <f t="shared" si="38"/>
        <v>0</v>
      </c>
      <c r="BR115" s="56">
        <f t="shared" si="22"/>
        <v>79.99799999999999</v>
      </c>
      <c r="BS115" s="36">
        <f t="shared" si="29"/>
        <v>3.4729159999999997</v>
      </c>
      <c r="BT115" s="7">
        <f t="shared" si="30"/>
        <v>71.79872</v>
      </c>
      <c r="BU115" s="61">
        <f t="shared" si="36"/>
        <v>3.1169644674556864</v>
      </c>
      <c r="BV115" s="61">
        <f t="shared" si="31"/>
        <v>2.6981341121302433</v>
      </c>
      <c r="BW115" s="61">
        <f t="shared" si="32"/>
        <v>1.706788280827561</v>
      </c>
      <c r="BX115" s="61">
        <f t="shared" si="33"/>
        <v>1.9048067552220869</v>
      </c>
      <c r="BY115" s="61">
        <f t="shared" si="39"/>
        <v>1.2645014788470115</v>
      </c>
      <c r="CA115" s="46">
        <v>1.7175</v>
      </c>
      <c r="CB115" s="46">
        <v>1.7895003785133232</v>
      </c>
      <c r="CC115" s="46">
        <v>1.1642817290476073</v>
      </c>
      <c r="CD115" s="45">
        <v>75</v>
      </c>
      <c r="CF115" s="46">
        <v>2.78</v>
      </c>
      <c r="CG115" s="36">
        <v>76.8937151834662</v>
      </c>
      <c r="CI115" s="34" t="e">
        <f t="shared" si="34"/>
        <v>#DIV/0!</v>
      </c>
    </row>
    <row r="116" spans="1:87" s="44" customFormat="1" ht="12.75">
      <c r="A116" s="33">
        <v>113</v>
      </c>
      <c r="B116" s="44" t="s">
        <v>83</v>
      </c>
      <c r="C116" s="45" t="s">
        <v>46</v>
      </c>
      <c r="D116" s="45">
        <v>74.3</v>
      </c>
      <c r="E116" s="36">
        <f t="shared" si="23"/>
        <v>0.7470369099521342</v>
      </c>
      <c r="F116" s="56">
        <f t="shared" si="24"/>
        <v>70.57248000000001</v>
      </c>
      <c r="G116" s="56">
        <f t="shared" si="25"/>
        <v>78.08200000000001</v>
      </c>
      <c r="H116" s="36">
        <f t="shared" si="26"/>
        <v>0.827099995755676</v>
      </c>
      <c r="I116" s="36">
        <f t="shared" si="27"/>
        <v>0.5414903060763976</v>
      </c>
      <c r="J116" s="39">
        <v>0</v>
      </c>
      <c r="K116" s="46">
        <v>0</v>
      </c>
      <c r="L116" s="46">
        <v>2.34</v>
      </c>
      <c r="M116" s="45">
        <v>0</v>
      </c>
      <c r="N116" s="45">
        <v>5.8</v>
      </c>
      <c r="O116" s="45">
        <v>100</v>
      </c>
      <c r="P116" s="45">
        <v>0</v>
      </c>
      <c r="Q116" s="45">
        <v>0</v>
      </c>
      <c r="R116" s="45">
        <v>0</v>
      </c>
      <c r="S116" s="45">
        <v>0</v>
      </c>
      <c r="T116" s="39">
        <v>0</v>
      </c>
      <c r="U116" s="39">
        <v>0</v>
      </c>
      <c r="V116" s="39">
        <v>80.9</v>
      </c>
      <c r="W116" s="39">
        <v>0</v>
      </c>
      <c r="X116" s="39">
        <v>0</v>
      </c>
      <c r="Y116" s="39">
        <v>13.3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1</v>
      </c>
      <c r="AK116" s="45">
        <v>0.1</v>
      </c>
      <c r="AL116" s="45">
        <v>0.42</v>
      </c>
      <c r="AM116" s="45">
        <v>3.04</v>
      </c>
      <c r="AN116" s="45">
        <v>0.47</v>
      </c>
      <c r="AO116" s="45">
        <v>0.49</v>
      </c>
      <c r="AP116" s="45">
        <v>3.1</v>
      </c>
      <c r="AQ116" s="45">
        <v>250</v>
      </c>
      <c r="AR116" s="45">
        <v>30</v>
      </c>
      <c r="AS116" s="45">
        <v>79</v>
      </c>
      <c r="AT116" s="45">
        <v>56</v>
      </c>
      <c r="AU116" s="45">
        <v>0.04</v>
      </c>
      <c r="AV116" s="45">
        <v>1.21</v>
      </c>
      <c r="AW116" s="45">
        <v>0</v>
      </c>
      <c r="AX116" s="45">
        <v>0</v>
      </c>
      <c r="AY116" s="45">
        <v>0</v>
      </c>
      <c r="AZ116" s="45">
        <v>0</v>
      </c>
      <c r="BA116" s="47">
        <v>0</v>
      </c>
      <c r="BB116" s="33">
        <v>0</v>
      </c>
      <c r="BC116" s="33">
        <v>0</v>
      </c>
      <c r="BD116" s="33">
        <v>0</v>
      </c>
      <c r="BE116" s="33">
        <v>0</v>
      </c>
      <c r="BF116" s="33">
        <v>0</v>
      </c>
      <c r="BG116" s="33">
        <v>0</v>
      </c>
      <c r="BH116" s="33">
        <v>0</v>
      </c>
      <c r="BI116" s="33">
        <v>0</v>
      </c>
      <c r="BJ116" s="33">
        <v>0</v>
      </c>
      <c r="BK116" s="1"/>
      <c r="BL116" s="8">
        <v>0</v>
      </c>
      <c r="BM116" s="8">
        <v>0</v>
      </c>
      <c r="BN116" s="56">
        <f t="shared" si="37"/>
        <v>79.28200000000001</v>
      </c>
      <c r="BO116" s="57">
        <f t="shared" si="35"/>
        <v>5.8</v>
      </c>
      <c r="BP116" s="33">
        <f t="shared" si="28"/>
        <v>0</v>
      </c>
      <c r="BQ116" s="56">
        <f t="shared" si="38"/>
        <v>0</v>
      </c>
      <c r="BR116" s="56">
        <f t="shared" si="22"/>
        <v>78.08200000000001</v>
      </c>
      <c r="BS116" s="36">
        <f t="shared" si="29"/>
        <v>3.3546440000000004</v>
      </c>
      <c r="BT116" s="7">
        <f t="shared" si="30"/>
        <v>70.57248000000001</v>
      </c>
      <c r="BU116" s="61">
        <f t="shared" si="36"/>
        <v>3.0320118157465235</v>
      </c>
      <c r="BV116" s="61">
        <f t="shared" si="31"/>
        <v>2.6123319339039885</v>
      </c>
      <c r="BW116" s="61">
        <f t="shared" si="32"/>
        <v>1.646469349534504</v>
      </c>
      <c r="BX116" s="61">
        <f t="shared" si="33"/>
        <v>1.8229283906455103</v>
      </c>
      <c r="BY116" s="61">
        <f t="shared" si="39"/>
        <v>1.1934446345923804</v>
      </c>
      <c r="CA116" s="46">
        <v>1.6440000000000001</v>
      </c>
      <c r="CB116" s="46">
        <v>1.6963271793512302</v>
      </c>
      <c r="CC116" s="46">
        <v>1.0825304320890263</v>
      </c>
      <c r="CD116" s="45">
        <v>72</v>
      </c>
      <c r="CF116" s="46">
        <v>0</v>
      </c>
      <c r="CG116" s="36">
        <v>0</v>
      </c>
      <c r="CI116" s="34" t="e">
        <f t="shared" si="34"/>
        <v>#DIV/0!</v>
      </c>
    </row>
    <row r="117" spans="1:87" s="44" customFormat="1" ht="12.75">
      <c r="A117" s="33">
        <v>114</v>
      </c>
      <c r="B117" s="44" t="s">
        <v>208</v>
      </c>
      <c r="C117" s="45" t="s">
        <v>46</v>
      </c>
      <c r="D117" s="45">
        <v>91</v>
      </c>
      <c r="E117" s="36">
        <f t="shared" si="23"/>
        <v>0.7116438049539219</v>
      </c>
      <c r="F117" s="56">
        <f t="shared" si="24"/>
        <v>66.10491866947356</v>
      </c>
      <c r="G117" s="56">
        <f t="shared" si="25"/>
        <v>71.10143542105244</v>
      </c>
      <c r="H117" s="36">
        <f t="shared" si="26"/>
        <v>0.7565092518108484</v>
      </c>
      <c r="I117" s="36">
        <f t="shared" si="27"/>
        <v>0.4795658062962522</v>
      </c>
      <c r="J117" s="39">
        <v>76.8937151834662</v>
      </c>
      <c r="K117" s="46">
        <v>3.2</v>
      </c>
      <c r="L117" s="46">
        <v>2.67</v>
      </c>
      <c r="M117" s="45">
        <v>2850</v>
      </c>
      <c r="N117" s="45">
        <v>13.1</v>
      </c>
      <c r="O117" s="45">
        <v>31.67</v>
      </c>
      <c r="P117" s="45">
        <v>72</v>
      </c>
      <c r="Q117" s="45">
        <v>28</v>
      </c>
      <c r="R117" s="45">
        <v>22</v>
      </c>
      <c r="S117" s="45">
        <v>42</v>
      </c>
      <c r="T117" s="39">
        <v>14.28</v>
      </c>
      <c r="U117" s="39">
        <v>9.52</v>
      </c>
      <c r="V117" s="39">
        <v>35</v>
      </c>
      <c r="W117" s="39">
        <v>90</v>
      </c>
      <c r="X117" s="39">
        <v>4.9</v>
      </c>
      <c r="Y117" s="39">
        <v>5</v>
      </c>
      <c r="Z117" s="45">
        <v>2.12</v>
      </c>
      <c r="AA117" s="45">
        <v>2.02</v>
      </c>
      <c r="AB117" s="45">
        <v>4.38</v>
      </c>
      <c r="AC117" s="45">
        <v>2.16</v>
      </c>
      <c r="AD117" s="45">
        <v>7.7</v>
      </c>
      <c r="AE117" s="45">
        <v>3.84</v>
      </c>
      <c r="AF117" s="45">
        <v>0</v>
      </c>
      <c r="AG117" s="45">
        <v>1.8</v>
      </c>
      <c r="AH117" s="45">
        <v>5.86</v>
      </c>
      <c r="AI117" s="45">
        <v>1.28</v>
      </c>
      <c r="AJ117" s="45">
        <v>0.07</v>
      </c>
      <c r="AK117" s="45">
        <v>0.3</v>
      </c>
      <c r="AL117" s="45">
        <v>0.16</v>
      </c>
      <c r="AM117" s="45">
        <v>0.45</v>
      </c>
      <c r="AN117" s="45">
        <v>0.23</v>
      </c>
      <c r="AO117" s="45">
        <v>0.08</v>
      </c>
      <c r="AP117" s="45">
        <v>0.11</v>
      </c>
      <c r="AQ117" s="45">
        <v>85</v>
      </c>
      <c r="AR117" s="45">
        <v>41</v>
      </c>
      <c r="AS117" s="45">
        <v>7</v>
      </c>
      <c r="AT117" s="45">
        <v>42</v>
      </c>
      <c r="AU117" s="45">
        <v>0.26</v>
      </c>
      <c r="AV117" s="45">
        <v>0.06</v>
      </c>
      <c r="AW117" s="45">
        <v>0.11</v>
      </c>
      <c r="AX117" s="45">
        <v>0</v>
      </c>
      <c r="AY117" s="45">
        <v>0</v>
      </c>
      <c r="AZ117" s="45">
        <v>26</v>
      </c>
      <c r="BA117" s="47">
        <v>0</v>
      </c>
      <c r="BB117" s="45">
        <v>0.3</v>
      </c>
      <c r="BC117" s="45">
        <v>1084</v>
      </c>
      <c r="BD117" s="45">
        <v>0.44</v>
      </c>
      <c r="BE117" s="45">
        <v>16</v>
      </c>
      <c r="BF117" s="45">
        <v>11</v>
      </c>
      <c r="BG117" s="45">
        <v>1.6</v>
      </c>
      <c r="BH117" s="45">
        <v>6.9</v>
      </c>
      <c r="BI117" s="45">
        <v>2.93</v>
      </c>
      <c r="BJ117" s="33">
        <v>0</v>
      </c>
      <c r="BK117" s="1"/>
      <c r="BL117" s="8">
        <v>5</v>
      </c>
      <c r="BM117" s="8">
        <v>11</v>
      </c>
      <c r="BN117" s="56">
        <f t="shared" si="37"/>
        <v>38.8276</v>
      </c>
      <c r="BO117" s="57">
        <f t="shared" si="35"/>
        <v>11.1</v>
      </c>
      <c r="BP117" s="33">
        <f t="shared" si="28"/>
        <v>3.9000000000000004</v>
      </c>
      <c r="BQ117" s="56">
        <f t="shared" si="38"/>
        <v>19.39883542105245</v>
      </c>
      <c r="BR117" s="56">
        <f t="shared" si="22"/>
        <v>71.10143542105244</v>
      </c>
      <c r="BS117" s="36">
        <f t="shared" si="29"/>
        <v>3.133710287684203</v>
      </c>
      <c r="BT117" s="7">
        <f t="shared" si="30"/>
        <v>66.10491866947356</v>
      </c>
      <c r="BU117" s="61">
        <f t="shared" si="36"/>
        <v>2.91349481869561</v>
      </c>
      <c r="BV117" s="61">
        <f t="shared" si="31"/>
        <v>2.501369766882566</v>
      </c>
      <c r="BW117" s="61">
        <f t="shared" si="32"/>
        <v>1.5684629461184438</v>
      </c>
      <c r="BX117" s="61">
        <f t="shared" si="33"/>
        <v>1.66734639099111</v>
      </c>
      <c r="BY117" s="61">
        <f t="shared" si="39"/>
        <v>1.0569630370769398</v>
      </c>
      <c r="CA117" s="46">
        <v>1.67</v>
      </c>
      <c r="CB117" s="46">
        <v>1.73</v>
      </c>
      <c r="CC117" s="46">
        <v>1.11</v>
      </c>
      <c r="CD117" s="45">
        <v>73</v>
      </c>
      <c r="CF117" s="46">
        <v>2.78</v>
      </c>
      <c r="CG117" s="36">
        <v>76.8937151834662</v>
      </c>
      <c r="CI117" s="34">
        <f t="shared" si="34"/>
        <v>0.7748314608867339</v>
      </c>
    </row>
    <row r="118" spans="1:87" s="44" customFormat="1" ht="12.75">
      <c r="A118" s="33"/>
      <c r="B118" s="44" t="s">
        <v>342</v>
      </c>
      <c r="C118" s="45" t="s">
        <v>46</v>
      </c>
      <c r="D118" s="45">
        <v>91</v>
      </c>
      <c r="E118" s="36">
        <f>BW118/2.204</f>
        <v>0.557146140120699</v>
      </c>
      <c r="F118" s="56">
        <f>BT118</f>
        <v>55.002090243739474</v>
      </c>
      <c r="G118" s="56">
        <f>BR118</f>
        <v>55.002090243739474</v>
      </c>
      <c r="H118" s="36">
        <f>BX118/2.204</f>
        <v>0.5116222953097767</v>
      </c>
      <c r="I118" s="36">
        <f>BY118/2.204</f>
        <v>0.25821035715683965</v>
      </c>
      <c r="J118" s="39"/>
      <c r="K118" s="46"/>
      <c r="L118" s="46"/>
      <c r="M118" s="45"/>
      <c r="N118" s="45">
        <v>7.8</v>
      </c>
      <c r="O118" s="45"/>
      <c r="P118" s="45">
        <v>56</v>
      </c>
      <c r="Q118" s="45">
        <v>44</v>
      </c>
      <c r="R118" s="45">
        <v>52</v>
      </c>
      <c r="S118" s="45">
        <v>62.5</v>
      </c>
      <c r="T118" s="39">
        <v>50</v>
      </c>
      <c r="U118" s="39">
        <v>14</v>
      </c>
      <c r="V118" s="39">
        <f>100-N118-S118-X118-Y118</f>
        <v>24.700000000000003</v>
      </c>
      <c r="W118" s="39"/>
      <c r="X118" s="39">
        <v>1.2</v>
      </c>
      <c r="Y118" s="39">
        <v>3.8</v>
      </c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7"/>
      <c r="BB118" s="45"/>
      <c r="BC118" s="45"/>
      <c r="BD118" s="45"/>
      <c r="BE118" s="45"/>
      <c r="BF118" s="45"/>
      <c r="BG118" s="45"/>
      <c r="BH118" s="45"/>
      <c r="BI118" s="45"/>
      <c r="BJ118" s="33"/>
      <c r="BK118" s="1"/>
      <c r="BL118" s="8">
        <v>1</v>
      </c>
      <c r="BM118" s="8">
        <v>2.5</v>
      </c>
      <c r="BN118" s="56">
        <f t="shared" si="37"/>
        <v>25.73725</v>
      </c>
      <c r="BO118" s="57">
        <f t="shared" si="35"/>
        <v>7.3999999999999995</v>
      </c>
      <c r="BP118" s="33">
        <f t="shared" si="28"/>
        <v>0.19999999999999996</v>
      </c>
      <c r="BQ118" s="56">
        <f t="shared" si="38"/>
        <v>28.414840243739466</v>
      </c>
      <c r="BR118" s="56">
        <f>IF(BN118+BO118+BP118*2.25+BQ118-7&gt;0,BN118+BO118+BP118*2.25+BQ118-7,0)</f>
        <v>55.002090243739474</v>
      </c>
      <c r="BS118" s="36">
        <f>BN118/100*4.2+BQ118/100*4.2+BO118/100*5.6+BP118/100*9.4-0.3</f>
        <v>2.4075877902370584</v>
      </c>
      <c r="BT118" s="7">
        <f>IF(BR118&gt;60,(BR118-((0.18*BR118)-10.3)*2)/BR118*BR118,BR118)</f>
        <v>55.002090243739474</v>
      </c>
      <c r="BU118" s="61">
        <f>IF(BR118&gt;0,(BR118-((0.18*BR118)-10.3)*2)/BR118*BS118,0)</f>
        <v>2.442572979769898</v>
      </c>
      <c r="BV118" s="61">
        <f>IF(BU118&gt;0,IF(X118&gt;3,1.01*BU118-0.45+0.0046*(X118-3),1.01*BU118-0.45),0)</f>
        <v>2.0169987095675967</v>
      </c>
      <c r="BW118" s="61">
        <f>IF(BV118&gt;0,IF(BV118&lt;3,0.703*BV118-0.19,IF(AND(X118&gt;=3,X118&lt;75),0.703*BV118-0.19+(((0.097*BV118+0.19)/97)*(X118-3)),BV118*0.8)),0)</f>
        <v>1.2279500928260205</v>
      </c>
      <c r="BX118" s="61">
        <f>IF(BS118&gt;0,1.37*(BS118*0.82)-0.138*(BS118*0.82)^2+0.0105*(BS118*0.82)^3-1.12,0)</f>
        <v>1.1276155388627478</v>
      </c>
      <c r="BY118" s="61">
        <f>IF(1.42*(BS118*0.82)-0.174*(BS118*0.82)^2+0.0122*(BS118*0.82)^3-1.65&gt;0,1.42*(BS118*0.82)-0.174*(BS118*0.82)^2+0.0122*(BS118*0.82)^3-1.65,0)</f>
        <v>0.5690956271736747</v>
      </c>
      <c r="CA118" s="46"/>
      <c r="CB118" s="46"/>
      <c r="CC118" s="46"/>
      <c r="CD118" s="45"/>
      <c r="CF118" s="46"/>
      <c r="CG118" s="36"/>
      <c r="CI118" s="34">
        <f t="shared" si="34"/>
        <v>0.725967974291148</v>
      </c>
    </row>
    <row r="119" spans="1:87" s="44" customFormat="1" ht="12.75">
      <c r="A119" s="33">
        <v>115</v>
      </c>
      <c r="B119" s="44" t="s">
        <v>81</v>
      </c>
      <c r="C119" s="45" t="s">
        <v>46</v>
      </c>
      <c r="D119" s="45">
        <v>23</v>
      </c>
      <c r="E119" s="36">
        <f t="shared" si="23"/>
        <v>0.8131690181935745</v>
      </c>
      <c r="F119" s="56">
        <f t="shared" si="24"/>
        <v>74.461981121459</v>
      </c>
      <c r="G119" s="56">
        <f t="shared" si="25"/>
        <v>84.15934550227969</v>
      </c>
      <c r="H119" s="36">
        <f t="shared" si="26"/>
        <v>0.9218425253995814</v>
      </c>
      <c r="I119" s="36">
        <f t="shared" si="27"/>
        <v>0.6232331542376258</v>
      </c>
      <c r="J119" s="39">
        <v>89.89373177923207</v>
      </c>
      <c r="K119" s="46">
        <v>0</v>
      </c>
      <c r="L119" s="46">
        <v>3.17</v>
      </c>
      <c r="M119" s="45">
        <v>0</v>
      </c>
      <c r="N119" s="45">
        <v>9.5</v>
      </c>
      <c r="O119" s="45">
        <v>70</v>
      </c>
      <c r="P119" s="45">
        <v>80</v>
      </c>
      <c r="Q119" s="45">
        <v>20</v>
      </c>
      <c r="R119" s="45">
        <v>1</v>
      </c>
      <c r="S119" s="45">
        <v>6</v>
      </c>
      <c r="T119" s="39">
        <v>0</v>
      </c>
      <c r="U119" s="39">
        <v>2</v>
      </c>
      <c r="V119" s="39">
        <v>79.3</v>
      </c>
      <c r="W119" s="39">
        <v>90</v>
      </c>
      <c r="X119" s="39">
        <v>0.4</v>
      </c>
      <c r="Y119" s="39">
        <v>4.8</v>
      </c>
      <c r="Z119" s="45">
        <v>0</v>
      </c>
      <c r="AA119" s="45">
        <v>0</v>
      </c>
      <c r="AB119" s="45">
        <v>0</v>
      </c>
      <c r="AC119" s="45">
        <v>0</v>
      </c>
      <c r="AD119" s="45">
        <v>0</v>
      </c>
      <c r="AE119" s="45">
        <v>0</v>
      </c>
      <c r="AF119" s="45">
        <v>0</v>
      </c>
      <c r="AG119" s="45">
        <v>0</v>
      </c>
      <c r="AH119" s="45">
        <v>0</v>
      </c>
      <c r="AI119" s="45">
        <v>0</v>
      </c>
      <c r="AJ119" s="45">
        <v>0.04</v>
      </c>
      <c r="AK119" s="45">
        <v>0.24</v>
      </c>
      <c r="AL119" s="45">
        <v>0.14</v>
      </c>
      <c r="AM119" s="45">
        <v>2.17</v>
      </c>
      <c r="AN119" s="45">
        <v>0.09</v>
      </c>
      <c r="AO119" s="45">
        <v>0.09</v>
      </c>
      <c r="AP119" s="45">
        <v>0.28</v>
      </c>
      <c r="AQ119" s="45">
        <v>78</v>
      </c>
      <c r="AR119" s="45">
        <v>2</v>
      </c>
      <c r="AS119" s="45">
        <v>28</v>
      </c>
      <c r="AT119" s="45">
        <v>42</v>
      </c>
      <c r="AU119" s="45">
        <v>0</v>
      </c>
      <c r="AV119" s="45">
        <v>0</v>
      </c>
      <c r="AW119" s="45">
        <v>0</v>
      </c>
      <c r="AX119" s="45">
        <v>0</v>
      </c>
      <c r="AY119" s="45">
        <v>0</v>
      </c>
      <c r="AZ119" s="45">
        <v>0</v>
      </c>
      <c r="BA119" s="47">
        <v>0</v>
      </c>
      <c r="BB119" s="33">
        <v>0</v>
      </c>
      <c r="BC119" s="33">
        <v>0</v>
      </c>
      <c r="BD119" s="33">
        <v>0</v>
      </c>
      <c r="BE119" s="33">
        <v>0</v>
      </c>
      <c r="BF119" s="33">
        <v>0</v>
      </c>
      <c r="BG119" s="33">
        <v>0</v>
      </c>
      <c r="BH119" s="33">
        <v>0</v>
      </c>
      <c r="BI119" s="33">
        <v>0</v>
      </c>
      <c r="BJ119" s="33">
        <v>0</v>
      </c>
      <c r="BK119" s="1"/>
      <c r="BL119" s="8">
        <v>0.5</v>
      </c>
      <c r="BM119" s="8">
        <v>4</v>
      </c>
      <c r="BN119" s="56">
        <f t="shared" si="37"/>
        <v>77.94919999999999</v>
      </c>
      <c r="BO119" s="57">
        <f t="shared" si="35"/>
        <v>9.3</v>
      </c>
      <c r="BP119" s="33">
        <f t="shared" si="28"/>
        <v>0</v>
      </c>
      <c r="BQ119" s="56">
        <f t="shared" si="38"/>
        <v>3.9101455022797005</v>
      </c>
      <c r="BR119" s="56">
        <f t="shared" si="22"/>
        <v>84.15934550227969</v>
      </c>
      <c r="BS119" s="36">
        <f t="shared" si="29"/>
        <v>3.6588925110957473</v>
      </c>
      <c r="BT119" s="7">
        <f t="shared" si="30"/>
        <v>74.461981121459</v>
      </c>
      <c r="BU119" s="61">
        <f t="shared" si="36"/>
        <v>3.2372921089230573</v>
      </c>
      <c r="BV119" s="61">
        <f t="shared" si="31"/>
        <v>2.819665030012288</v>
      </c>
      <c r="BW119" s="61">
        <f t="shared" si="32"/>
        <v>1.7922245160986383</v>
      </c>
      <c r="BX119" s="61">
        <f t="shared" si="33"/>
        <v>2.0317409259806776</v>
      </c>
      <c r="BY119" s="61">
        <f t="shared" si="39"/>
        <v>1.3736058719397275</v>
      </c>
      <c r="CA119" s="46">
        <v>1.86</v>
      </c>
      <c r="CB119" s="46">
        <v>1.97</v>
      </c>
      <c r="CC119" s="46">
        <v>1.32</v>
      </c>
      <c r="CD119" s="45">
        <v>81</v>
      </c>
      <c r="CF119" s="46">
        <v>3.25</v>
      </c>
      <c r="CG119" s="36">
        <v>89.89373177923207</v>
      </c>
      <c r="CI119" s="34">
        <f t="shared" si="34"/>
        <v>0.9243842794987472</v>
      </c>
    </row>
    <row r="120" spans="1:87" s="44" customFormat="1" ht="12" customHeight="1">
      <c r="A120" s="33">
        <v>116</v>
      </c>
      <c r="B120" s="44" t="s">
        <v>77</v>
      </c>
      <c r="C120" s="45" t="s">
        <v>46</v>
      </c>
      <c r="D120" s="45">
        <v>90</v>
      </c>
      <c r="E120" s="36">
        <f t="shared" si="23"/>
        <v>0.7723233825653244</v>
      </c>
      <c r="F120" s="56">
        <f t="shared" si="24"/>
        <v>69.43709359344624</v>
      </c>
      <c r="G120" s="56">
        <f t="shared" si="25"/>
        <v>76.30795873975973</v>
      </c>
      <c r="H120" s="36">
        <f t="shared" si="26"/>
        <v>0.8298126927084872</v>
      </c>
      <c r="I120" s="36">
        <f t="shared" si="27"/>
        <v>0.5438526511639803</v>
      </c>
      <c r="J120" s="39">
        <v>0</v>
      </c>
      <c r="K120" s="46">
        <v>0</v>
      </c>
      <c r="L120" s="46">
        <v>0</v>
      </c>
      <c r="M120" s="45">
        <v>0</v>
      </c>
      <c r="N120" s="45">
        <v>13</v>
      </c>
      <c r="O120" s="45">
        <v>25</v>
      </c>
      <c r="P120" s="45">
        <v>51</v>
      </c>
      <c r="Q120" s="45">
        <v>49</v>
      </c>
      <c r="R120" s="45">
        <v>18</v>
      </c>
      <c r="S120" s="45">
        <v>36</v>
      </c>
      <c r="T120" s="39">
        <v>9.9</v>
      </c>
      <c r="U120" s="39">
        <v>13</v>
      </c>
      <c r="V120" s="39">
        <v>28.2</v>
      </c>
      <c r="W120" s="39">
        <v>90</v>
      </c>
      <c r="X120" s="39">
        <v>14</v>
      </c>
      <c r="Y120" s="39">
        <v>12.8</v>
      </c>
      <c r="Z120" s="45">
        <v>0.75</v>
      </c>
      <c r="AA120" s="45">
        <v>3.67</v>
      </c>
      <c r="AB120" s="45">
        <v>7.76</v>
      </c>
      <c r="AC120" s="45">
        <v>3.71</v>
      </c>
      <c r="AD120" s="45">
        <v>6.56</v>
      </c>
      <c r="AE120" s="45">
        <v>3.68</v>
      </c>
      <c r="AF120" s="45">
        <v>5.4</v>
      </c>
      <c r="AG120" s="45">
        <v>2.96</v>
      </c>
      <c r="AH120" s="45">
        <v>4.53</v>
      </c>
      <c r="AI120" s="45">
        <v>0.88</v>
      </c>
      <c r="AJ120" s="45">
        <v>0.08</v>
      </c>
      <c r="AK120" s="45">
        <v>1.7</v>
      </c>
      <c r="AL120" s="45">
        <v>1.04</v>
      </c>
      <c r="AM120" s="45">
        <v>1.92</v>
      </c>
      <c r="AN120" s="45">
        <v>0.2</v>
      </c>
      <c r="AO120" s="45">
        <v>0.04</v>
      </c>
      <c r="AP120" s="45">
        <v>0</v>
      </c>
      <c r="AQ120" s="45">
        <v>210</v>
      </c>
      <c r="AR120" s="45">
        <v>32</v>
      </c>
      <c r="AS120" s="45">
        <v>0</v>
      </c>
      <c r="AT120" s="45">
        <v>415</v>
      </c>
      <c r="AU120" s="45">
        <v>0.44</v>
      </c>
      <c r="AV120" s="45">
        <v>15</v>
      </c>
      <c r="AW120" s="45">
        <v>0</v>
      </c>
      <c r="AX120" s="45">
        <v>0</v>
      </c>
      <c r="AY120" s="45">
        <v>0</v>
      </c>
      <c r="AZ120" s="45">
        <v>0</v>
      </c>
      <c r="BA120" s="47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33">
        <v>0</v>
      </c>
      <c r="BJ120" s="33">
        <v>0</v>
      </c>
      <c r="BK120" s="1"/>
      <c r="BL120" s="8">
        <v>2</v>
      </c>
      <c r="BM120" s="8">
        <v>6</v>
      </c>
      <c r="BN120" s="56">
        <f t="shared" si="37"/>
        <v>25.832799999999995</v>
      </c>
      <c r="BO120" s="57">
        <f t="shared" si="35"/>
        <v>12.2</v>
      </c>
      <c r="BP120" s="33">
        <f t="shared" si="28"/>
        <v>13</v>
      </c>
      <c r="BQ120" s="56">
        <f t="shared" si="38"/>
        <v>16.025158739759735</v>
      </c>
      <c r="BR120" s="56">
        <f t="shared" si="22"/>
        <v>76.30795873975973</v>
      </c>
      <c r="BS120" s="36">
        <f t="shared" si="29"/>
        <v>3.3632342670699087</v>
      </c>
      <c r="BT120" s="7">
        <f t="shared" si="30"/>
        <v>69.43709359344624</v>
      </c>
      <c r="BU120" s="61">
        <f t="shared" si="36"/>
        <v>3.0604043986507263</v>
      </c>
      <c r="BV120" s="61">
        <f t="shared" si="31"/>
        <v>2.6916084426372335</v>
      </c>
      <c r="BW120" s="61">
        <f t="shared" si="32"/>
        <v>1.7022007351739752</v>
      </c>
      <c r="BX120" s="61">
        <f t="shared" si="33"/>
        <v>1.828907174729506</v>
      </c>
      <c r="BY120" s="61">
        <f t="shared" si="39"/>
        <v>1.1986512431654126</v>
      </c>
      <c r="CA120" s="46">
        <v>1.82</v>
      </c>
      <c r="CB120" s="46">
        <v>1.91</v>
      </c>
      <c r="CC120" s="46">
        <v>1.27</v>
      </c>
      <c r="CD120" s="45">
        <v>79</v>
      </c>
      <c r="CF120" s="46">
        <v>0</v>
      </c>
      <c r="CG120" s="36">
        <v>0</v>
      </c>
      <c r="CI120" s="34">
        <f t="shared" si="34"/>
        <v>0.7327461700850357</v>
      </c>
    </row>
    <row r="121" spans="1:87" s="44" customFormat="1" ht="12" customHeight="1">
      <c r="A121" s="33"/>
      <c r="B121" s="44" t="s">
        <v>341</v>
      </c>
      <c r="C121" s="45" t="s">
        <v>46</v>
      </c>
      <c r="D121" s="45">
        <v>92</v>
      </c>
      <c r="E121" s="36">
        <f>BW121/2.204</f>
        <v>0.170900899422328</v>
      </c>
      <c r="F121" s="56">
        <f>BT121</f>
        <v>12.569459624447624</v>
      </c>
      <c r="G121" s="56">
        <f>BR121</f>
        <v>12.569459624447624</v>
      </c>
      <c r="H121" s="36">
        <v>0</v>
      </c>
      <c r="I121" s="36">
        <f>BY121/2.204</f>
        <v>0</v>
      </c>
      <c r="J121" s="39"/>
      <c r="K121" s="46"/>
      <c r="L121" s="46"/>
      <c r="M121" s="45"/>
      <c r="N121" s="45">
        <v>2.5</v>
      </c>
      <c r="O121" s="45">
        <v>10</v>
      </c>
      <c r="P121" s="45">
        <v>50</v>
      </c>
      <c r="Q121" s="45">
        <v>50</v>
      </c>
      <c r="R121" s="45">
        <v>62.3</v>
      </c>
      <c r="S121" s="45">
        <v>71.9</v>
      </c>
      <c r="T121" s="39">
        <v>35</v>
      </c>
      <c r="U121" s="39">
        <v>50</v>
      </c>
      <c r="V121" s="39">
        <f>100-N121-S121-X121-Y121</f>
        <v>5.599999999999994</v>
      </c>
      <c r="W121" s="39"/>
      <c r="X121" s="39">
        <v>1</v>
      </c>
      <c r="Y121" s="39">
        <v>19</v>
      </c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7"/>
      <c r="BB121" s="33"/>
      <c r="BC121" s="33"/>
      <c r="BD121" s="33"/>
      <c r="BE121" s="33"/>
      <c r="BF121" s="33"/>
      <c r="BG121" s="33"/>
      <c r="BH121" s="33"/>
      <c r="BI121" s="33"/>
      <c r="BJ121" s="33"/>
      <c r="BK121" s="1"/>
      <c r="BL121" s="8">
        <v>2</v>
      </c>
      <c r="BM121" s="8">
        <v>6</v>
      </c>
      <c r="BN121" s="56">
        <f t="shared" si="37"/>
        <v>9.715719999999987</v>
      </c>
      <c r="BO121" s="57">
        <f t="shared" si="35"/>
        <v>1.6999999999999997</v>
      </c>
      <c r="BP121" s="33">
        <f t="shared" si="28"/>
        <v>0</v>
      </c>
      <c r="BQ121" s="56">
        <f>IF(S121&gt;0,0.75*((S121-(S121*BM121/100))-(S121*U121/100))*(1-((S121*U121/100)/(S121-(S121*BM121/100)))^0.667),0)</f>
        <v>8.153739624447637</v>
      </c>
      <c r="BR121" s="56">
        <f>IF(BN121+BO121+BP121*2.25+BQ121-7&gt;0,BN121+BO121+BP121*2.25+BQ121-7,0)</f>
        <v>12.569459624447624</v>
      </c>
      <c r="BS121" s="36">
        <f>BN121/100*4.2+BQ121/100*4.2+BO121/100*5.6+BP121/100*9.4-0.3</f>
        <v>0.5457173042268002</v>
      </c>
      <c r="BT121" s="7">
        <f>IF(BR121&gt;60,(BR121-((0.18*BR121)-10.3)*2)/BR121*BR121,BR121)</f>
        <v>12.569459624447624</v>
      </c>
      <c r="BU121" s="61">
        <f>IF(BR121&gt;0,(BR121-((0.18*BR121)-10.3)*2)/BR121*BS121,0)</f>
        <v>1.2436313709657494</v>
      </c>
      <c r="BV121" s="61">
        <f>IF(BU121&gt;0,IF(X121&gt;3,1.01*BU121-0.45+0.0046*(X121-3),1.01*BU121-0.45),0)</f>
        <v>0.8060676846754069</v>
      </c>
      <c r="BW121" s="61">
        <f>IF(BV121&gt;0,IF(BV121&lt;3,0.703*BV121-0.19,IF(AND(X121&gt;=3,X121&lt;75),0.703*BV121-0.19+(((0.097*BV121+0.19)/97)*(X121-3)),BV121*0.8)),0)</f>
        <v>0.37666558232681097</v>
      </c>
      <c r="BX121" s="61">
        <f>IF(BS121&gt;0,1.37*(BS121*0.82)-0.138*(BS121*0.82)^2+0.0105*(BS121*0.82)^3-1.12,0)</f>
        <v>-0.5336342046768486</v>
      </c>
      <c r="BY121" s="61">
        <f>IF(1.42*(BS121*0.82)-0.174*(BS121*0.82)^2+0.0122*(BS121*0.82)^3-1.65&gt;0,1.42*(BS121*0.82)-0.174*(BS121*0.82)^2+0.0122*(BS121*0.82)^3-1.65,0)</f>
        <v>0</v>
      </c>
      <c r="CA121" s="46"/>
      <c r="CB121" s="46"/>
      <c r="CC121" s="46"/>
      <c r="CD121" s="45"/>
      <c r="CF121" s="46"/>
      <c r="CG121" s="36"/>
      <c r="CI121" s="34">
        <f t="shared" si="34"/>
        <v>0.3436481487102303</v>
      </c>
    </row>
    <row r="122" spans="1:87" s="44" customFormat="1" ht="12.75">
      <c r="A122" s="33">
        <v>117</v>
      </c>
      <c r="B122" s="44" t="s">
        <v>75</v>
      </c>
      <c r="C122" s="45" t="s">
        <v>46</v>
      </c>
      <c r="D122" s="45">
        <v>88</v>
      </c>
      <c r="E122" s="36">
        <f t="shared" si="23"/>
        <v>0.797421134941809</v>
      </c>
      <c r="F122" s="56">
        <f t="shared" si="24"/>
        <v>72.41227936511936</v>
      </c>
      <c r="G122" s="56">
        <f t="shared" si="25"/>
        <v>80.95668650799901</v>
      </c>
      <c r="H122" s="36">
        <f t="shared" si="26"/>
        <v>0.8927729281262682</v>
      </c>
      <c r="I122" s="36">
        <f t="shared" si="27"/>
        <v>0.598319439525008</v>
      </c>
      <c r="J122" s="39">
        <v>84.91500201915153</v>
      </c>
      <c r="K122" s="46">
        <v>3.84</v>
      </c>
      <c r="L122" s="46">
        <v>3.01</v>
      </c>
      <c r="M122" s="45">
        <v>3031</v>
      </c>
      <c r="N122" s="45">
        <v>13.8</v>
      </c>
      <c r="O122" s="45">
        <v>53</v>
      </c>
      <c r="P122" s="45">
        <v>79</v>
      </c>
      <c r="Q122" s="45">
        <v>21</v>
      </c>
      <c r="R122" s="45">
        <v>7.5</v>
      </c>
      <c r="S122" s="45">
        <v>19</v>
      </c>
      <c r="T122" s="39">
        <v>6.46</v>
      </c>
      <c r="U122" s="39">
        <v>5.3</v>
      </c>
      <c r="V122" s="39">
        <v>63.5</v>
      </c>
      <c r="W122" s="39">
        <v>90</v>
      </c>
      <c r="X122" s="39">
        <v>1.7</v>
      </c>
      <c r="Y122" s="39">
        <v>2</v>
      </c>
      <c r="Z122" s="45">
        <v>1.38</v>
      </c>
      <c r="AA122" s="45">
        <v>3.47</v>
      </c>
      <c r="AB122" s="45">
        <v>4.42</v>
      </c>
      <c r="AC122" s="45">
        <v>2.97</v>
      </c>
      <c r="AD122" s="45">
        <v>5.8</v>
      </c>
      <c r="AE122" s="45">
        <v>3.84</v>
      </c>
      <c r="AF122" s="45">
        <v>4.64</v>
      </c>
      <c r="AG122" s="45">
        <v>2.1</v>
      </c>
      <c r="AH122" s="45">
        <v>4.64</v>
      </c>
      <c r="AI122" s="45">
        <v>0.94</v>
      </c>
      <c r="AJ122" s="45">
        <v>0.07</v>
      </c>
      <c r="AK122" s="45">
        <v>0.36</v>
      </c>
      <c r="AL122" s="45">
        <v>0.14</v>
      </c>
      <c r="AM122" s="45">
        <v>0.52</v>
      </c>
      <c r="AN122" s="45">
        <v>0.17</v>
      </c>
      <c r="AO122" s="45">
        <v>0.03</v>
      </c>
      <c r="AP122" s="45">
        <v>0.03</v>
      </c>
      <c r="AQ122" s="45">
        <v>69</v>
      </c>
      <c r="AR122" s="45">
        <v>36</v>
      </c>
      <c r="AS122" s="45">
        <v>8</v>
      </c>
      <c r="AT122" s="45">
        <v>66</v>
      </c>
      <c r="AU122" s="45">
        <v>0.44</v>
      </c>
      <c r="AV122" s="45">
        <v>0</v>
      </c>
      <c r="AW122" s="45">
        <v>0</v>
      </c>
      <c r="AX122" s="45">
        <v>0</v>
      </c>
      <c r="AY122" s="45">
        <v>0</v>
      </c>
      <c r="AZ122" s="45">
        <v>0</v>
      </c>
      <c r="BA122" s="47">
        <v>0</v>
      </c>
      <c r="BB122" s="33">
        <v>0</v>
      </c>
      <c r="BC122" s="33">
        <v>0</v>
      </c>
      <c r="BD122" s="33">
        <v>0</v>
      </c>
      <c r="BE122" s="33">
        <v>0</v>
      </c>
      <c r="BF122" s="33">
        <v>0</v>
      </c>
      <c r="BG122" s="33">
        <v>0</v>
      </c>
      <c r="BH122" s="33">
        <v>0</v>
      </c>
      <c r="BI122" s="33">
        <v>0</v>
      </c>
      <c r="BJ122" s="33">
        <v>0</v>
      </c>
      <c r="BK122" s="1"/>
      <c r="BL122" s="8">
        <v>4</v>
      </c>
      <c r="BM122" s="8">
        <v>7</v>
      </c>
      <c r="BN122" s="56">
        <f t="shared" si="37"/>
        <v>63.5334</v>
      </c>
      <c r="BO122" s="57">
        <f t="shared" si="35"/>
        <v>12.2</v>
      </c>
      <c r="BP122" s="33">
        <f t="shared" si="28"/>
        <v>0.7</v>
      </c>
      <c r="BQ122" s="56">
        <f t="shared" si="38"/>
        <v>10.648286507998998</v>
      </c>
      <c r="BR122" s="56">
        <f t="shared" si="22"/>
        <v>80.95668650799901</v>
      </c>
      <c r="BS122" s="36">
        <f t="shared" si="29"/>
        <v>3.5646308333359578</v>
      </c>
      <c r="BT122" s="7">
        <f t="shared" si="30"/>
        <v>72.41227936511936</v>
      </c>
      <c r="BU122" s="61">
        <f t="shared" si="36"/>
        <v>3.188409195966012</v>
      </c>
      <c r="BV122" s="61">
        <f t="shared" si="31"/>
        <v>2.770293287925672</v>
      </c>
      <c r="BW122" s="61">
        <f t="shared" si="32"/>
        <v>1.7575161814117473</v>
      </c>
      <c r="BX122" s="61">
        <f t="shared" si="33"/>
        <v>1.9676715335902952</v>
      </c>
      <c r="BY122" s="61">
        <f t="shared" si="39"/>
        <v>1.3186960447131177</v>
      </c>
      <c r="CA122" s="46">
        <v>1.99</v>
      </c>
      <c r="CB122" s="46">
        <v>2.12</v>
      </c>
      <c r="CC122" s="46">
        <v>1.45</v>
      </c>
      <c r="CD122" s="45">
        <v>85</v>
      </c>
      <c r="CF122" s="46">
        <v>3.07</v>
      </c>
      <c r="CG122" s="36">
        <v>84.91500201915153</v>
      </c>
      <c r="CI122" s="34">
        <f t="shared" si="34"/>
        <v>0.8520503717216986</v>
      </c>
    </row>
    <row r="123" spans="1:87" s="44" customFormat="1" ht="12.75">
      <c r="A123" s="33">
        <v>118</v>
      </c>
      <c r="B123" s="44" t="s">
        <v>209</v>
      </c>
      <c r="C123" s="45" t="s">
        <v>46</v>
      </c>
      <c r="D123" s="45">
        <v>89</v>
      </c>
      <c r="E123" s="36">
        <f t="shared" si="23"/>
        <v>0.7884468755394896</v>
      </c>
      <c r="F123" s="56">
        <f t="shared" si="24"/>
        <v>72.28773403514062</v>
      </c>
      <c r="G123" s="56">
        <f t="shared" si="25"/>
        <v>80.7620844299072</v>
      </c>
      <c r="H123" s="36">
        <f t="shared" si="26"/>
        <v>0.8822044047441454</v>
      </c>
      <c r="I123" s="36">
        <f t="shared" si="27"/>
        <v>0.5892251388766762</v>
      </c>
      <c r="J123" s="39">
        <v>0</v>
      </c>
      <c r="K123" s="46">
        <v>0</v>
      </c>
      <c r="L123" s="46">
        <v>0</v>
      </c>
      <c r="M123" s="45">
        <v>0</v>
      </c>
      <c r="N123" s="45">
        <v>12.4</v>
      </c>
      <c r="O123" s="45">
        <v>12</v>
      </c>
      <c r="P123" s="45">
        <v>48</v>
      </c>
      <c r="Q123" s="45">
        <v>52</v>
      </c>
      <c r="R123" s="45">
        <v>11</v>
      </c>
      <c r="S123" s="45">
        <v>23</v>
      </c>
      <c r="T123" s="39">
        <v>7.82</v>
      </c>
      <c r="U123" s="39">
        <v>6.09</v>
      </c>
      <c r="V123" s="39">
        <v>59.5</v>
      </c>
      <c r="W123" s="39">
        <v>90</v>
      </c>
      <c r="X123" s="39">
        <v>3.1</v>
      </c>
      <c r="Y123" s="39">
        <v>2</v>
      </c>
      <c r="Z123" s="45">
        <v>1.07</v>
      </c>
      <c r="AA123" s="45">
        <v>3.17</v>
      </c>
      <c r="AB123" s="45">
        <v>3.44</v>
      </c>
      <c r="AC123" s="45">
        <v>2.94</v>
      </c>
      <c r="AD123" s="45">
        <v>12.82</v>
      </c>
      <c r="AE123" s="45">
        <v>4.23</v>
      </c>
      <c r="AF123" s="45">
        <v>4.87</v>
      </c>
      <c r="AG123" s="45">
        <v>2.06</v>
      </c>
      <c r="AH123" s="45">
        <v>4.95</v>
      </c>
      <c r="AI123" s="45">
        <v>0.75</v>
      </c>
      <c r="AJ123" s="45">
        <v>0.05</v>
      </c>
      <c r="AK123" s="45">
        <v>0.34</v>
      </c>
      <c r="AL123" s="45">
        <v>0.14</v>
      </c>
      <c r="AM123" s="45">
        <v>0.47</v>
      </c>
      <c r="AN123" s="45">
        <v>0.12</v>
      </c>
      <c r="AO123" s="45">
        <v>0.03</v>
      </c>
      <c r="AP123" s="45">
        <v>0</v>
      </c>
      <c r="AQ123" s="45">
        <v>51</v>
      </c>
      <c r="AR123" s="45">
        <v>19</v>
      </c>
      <c r="AS123" s="45">
        <v>11</v>
      </c>
      <c r="AT123" s="45">
        <v>18</v>
      </c>
      <c r="AU123" s="45">
        <v>0.5</v>
      </c>
      <c r="AV123" s="45">
        <v>0.18</v>
      </c>
      <c r="AW123" s="45">
        <v>0</v>
      </c>
      <c r="AX123" s="45">
        <v>0</v>
      </c>
      <c r="AY123" s="45">
        <v>0</v>
      </c>
      <c r="AZ123" s="45">
        <v>14</v>
      </c>
      <c r="BA123" s="47">
        <v>0</v>
      </c>
      <c r="BB123" s="45">
        <v>0.3</v>
      </c>
      <c r="BC123" s="45">
        <v>731</v>
      </c>
      <c r="BD123" s="45">
        <v>0.23</v>
      </c>
      <c r="BE123" s="45">
        <v>41</v>
      </c>
      <c r="BF123" s="45">
        <v>13</v>
      </c>
      <c r="BG123" s="45">
        <v>1.3</v>
      </c>
      <c r="BH123" s="45">
        <v>4.9</v>
      </c>
      <c r="BI123" s="45">
        <v>5.6</v>
      </c>
      <c r="BJ123" s="33">
        <v>0</v>
      </c>
      <c r="BK123" s="1"/>
      <c r="BL123" s="8">
        <v>5</v>
      </c>
      <c r="BM123" s="8">
        <v>10</v>
      </c>
      <c r="BN123" s="56">
        <f t="shared" si="37"/>
        <v>60.563999999999986</v>
      </c>
      <c r="BO123" s="57">
        <f t="shared" si="35"/>
        <v>10.4</v>
      </c>
      <c r="BP123" s="33">
        <f t="shared" si="28"/>
        <v>2.1</v>
      </c>
      <c r="BQ123" s="56">
        <f t="shared" si="38"/>
        <v>12.07308442990723</v>
      </c>
      <c r="BR123" s="56">
        <f t="shared" si="22"/>
        <v>80.7620844299072</v>
      </c>
      <c r="BS123" s="36">
        <f t="shared" si="29"/>
        <v>3.5305575460561034</v>
      </c>
      <c r="BT123" s="7">
        <f t="shared" si="30"/>
        <v>72.28773403514062</v>
      </c>
      <c r="BU123" s="61">
        <f t="shared" si="36"/>
        <v>3.160096803922419</v>
      </c>
      <c r="BV123" s="61">
        <f t="shared" si="31"/>
        <v>2.7421577719616432</v>
      </c>
      <c r="BW123" s="61">
        <f t="shared" si="32"/>
        <v>1.737736913689035</v>
      </c>
      <c r="BX123" s="61">
        <f t="shared" si="33"/>
        <v>1.9443785080560967</v>
      </c>
      <c r="BY123" s="61">
        <f t="shared" si="39"/>
        <v>1.2986522060841943</v>
      </c>
      <c r="CA123" s="46">
        <v>1.742</v>
      </c>
      <c r="CB123" s="46">
        <v>1.8202791985683362</v>
      </c>
      <c r="CC123" s="46">
        <v>1.1911366861696904</v>
      </c>
      <c r="CD123" s="45">
        <v>76</v>
      </c>
      <c r="CF123" s="46">
        <v>0</v>
      </c>
      <c r="CG123" s="36">
        <v>0</v>
      </c>
      <c r="CI123" s="34">
        <f t="shared" si="34"/>
        <v>0.8340948068864142</v>
      </c>
    </row>
    <row r="124" spans="1:87" s="44" customFormat="1" ht="12.75">
      <c r="A124" s="33">
        <v>119</v>
      </c>
      <c r="B124" s="44" t="s">
        <v>210</v>
      </c>
      <c r="C124" s="45" t="s">
        <v>46</v>
      </c>
      <c r="D124" s="45">
        <v>89</v>
      </c>
      <c r="E124" s="36">
        <f t="shared" si="23"/>
        <v>0.7884468755394896</v>
      </c>
      <c r="F124" s="56">
        <f t="shared" si="24"/>
        <v>72.28773403514062</v>
      </c>
      <c r="G124" s="56">
        <f t="shared" si="25"/>
        <v>80.7620844299072</v>
      </c>
      <c r="H124" s="36">
        <f t="shared" si="26"/>
        <v>0.8822044047441454</v>
      </c>
      <c r="I124" s="36">
        <f t="shared" si="27"/>
        <v>0.5892251388766762</v>
      </c>
      <c r="J124" s="39">
        <v>86.02138641028054</v>
      </c>
      <c r="K124" s="46">
        <v>3.56</v>
      </c>
      <c r="L124" s="46">
        <v>3.23</v>
      </c>
      <c r="M124" s="45">
        <v>3645</v>
      </c>
      <c r="N124" s="45">
        <v>12.4</v>
      </c>
      <c r="O124" s="45">
        <v>12</v>
      </c>
      <c r="P124" s="45">
        <v>60</v>
      </c>
      <c r="Q124" s="45">
        <v>40</v>
      </c>
      <c r="R124" s="45">
        <v>11</v>
      </c>
      <c r="S124" s="45">
        <v>23</v>
      </c>
      <c r="T124" s="39">
        <v>7.82</v>
      </c>
      <c r="U124" s="39">
        <v>6.09</v>
      </c>
      <c r="V124" s="39">
        <v>59.5</v>
      </c>
      <c r="W124" s="39">
        <v>90</v>
      </c>
      <c r="X124" s="39">
        <v>3.1</v>
      </c>
      <c r="Y124" s="39">
        <v>2</v>
      </c>
      <c r="Z124" s="45">
        <v>1.07</v>
      </c>
      <c r="AA124" s="45">
        <v>3.17</v>
      </c>
      <c r="AB124" s="45">
        <v>3.44</v>
      </c>
      <c r="AC124" s="45">
        <v>2.94</v>
      </c>
      <c r="AD124" s="45">
        <v>12.82</v>
      </c>
      <c r="AE124" s="45">
        <v>4.23</v>
      </c>
      <c r="AF124" s="45">
        <v>4.87</v>
      </c>
      <c r="AG124" s="45">
        <v>2.06</v>
      </c>
      <c r="AH124" s="45">
        <v>4.95</v>
      </c>
      <c r="AI124" s="45">
        <v>0.75</v>
      </c>
      <c r="AJ124" s="45">
        <v>0.05</v>
      </c>
      <c r="AK124" s="45">
        <v>0.34</v>
      </c>
      <c r="AL124" s="45">
        <v>0.14</v>
      </c>
      <c r="AM124" s="45">
        <v>0.47</v>
      </c>
      <c r="AN124" s="45">
        <v>0.12</v>
      </c>
      <c r="AO124" s="45">
        <v>0.03</v>
      </c>
      <c r="AP124" s="45">
        <v>0</v>
      </c>
      <c r="AQ124" s="45">
        <v>51</v>
      </c>
      <c r="AR124" s="45">
        <v>19</v>
      </c>
      <c r="AS124" s="45">
        <v>11</v>
      </c>
      <c r="AT124" s="45">
        <v>18</v>
      </c>
      <c r="AU124" s="45">
        <v>0.5</v>
      </c>
      <c r="AV124" s="45">
        <v>0.18</v>
      </c>
      <c r="AW124" s="45">
        <v>0</v>
      </c>
      <c r="AX124" s="45">
        <v>0</v>
      </c>
      <c r="AY124" s="45">
        <v>0</v>
      </c>
      <c r="AZ124" s="45">
        <v>14</v>
      </c>
      <c r="BA124" s="47">
        <v>0</v>
      </c>
      <c r="BB124" s="45">
        <v>0.3</v>
      </c>
      <c r="BC124" s="45">
        <v>731</v>
      </c>
      <c r="BD124" s="45">
        <v>0.23</v>
      </c>
      <c r="BE124" s="45">
        <v>41</v>
      </c>
      <c r="BF124" s="45">
        <v>13</v>
      </c>
      <c r="BG124" s="45">
        <v>1.3</v>
      </c>
      <c r="BH124" s="45">
        <v>4.9</v>
      </c>
      <c r="BI124" s="45">
        <v>5.6</v>
      </c>
      <c r="BJ124" s="33">
        <v>0</v>
      </c>
      <c r="BK124" s="1"/>
      <c r="BL124" s="8">
        <v>5</v>
      </c>
      <c r="BM124" s="8">
        <v>10</v>
      </c>
      <c r="BN124" s="56">
        <f t="shared" si="37"/>
        <v>60.563999999999986</v>
      </c>
      <c r="BO124" s="57">
        <f t="shared" si="35"/>
        <v>10.4</v>
      </c>
      <c r="BP124" s="33">
        <f t="shared" si="28"/>
        <v>2.1</v>
      </c>
      <c r="BQ124" s="56">
        <f t="shared" si="38"/>
        <v>12.07308442990723</v>
      </c>
      <c r="BR124" s="56">
        <f t="shared" si="22"/>
        <v>80.7620844299072</v>
      </c>
      <c r="BS124" s="36">
        <f t="shared" si="29"/>
        <v>3.5305575460561034</v>
      </c>
      <c r="BT124" s="7">
        <f t="shared" si="30"/>
        <v>72.28773403514062</v>
      </c>
      <c r="BU124" s="61">
        <f t="shared" si="36"/>
        <v>3.160096803922419</v>
      </c>
      <c r="BV124" s="61">
        <f t="shared" si="31"/>
        <v>2.7421577719616432</v>
      </c>
      <c r="BW124" s="61">
        <f t="shared" si="32"/>
        <v>1.737736913689035</v>
      </c>
      <c r="BX124" s="61">
        <f t="shared" si="33"/>
        <v>1.9443785080560967</v>
      </c>
      <c r="BY124" s="61">
        <f t="shared" si="39"/>
        <v>1.2986522060841943</v>
      </c>
      <c r="CA124" s="46">
        <v>1.987</v>
      </c>
      <c r="CB124" s="46">
        <v>2.12</v>
      </c>
      <c r="CC124" s="46">
        <v>1.45</v>
      </c>
      <c r="CD124" s="45">
        <v>86</v>
      </c>
      <c r="CF124" s="46">
        <v>3.11</v>
      </c>
      <c r="CG124" s="36">
        <v>86.02138641028054</v>
      </c>
      <c r="CI124" s="34">
        <f t="shared" si="34"/>
        <v>0.8340948068864142</v>
      </c>
    </row>
    <row r="125" spans="1:87" s="44" customFormat="1" ht="12.75">
      <c r="A125" s="33">
        <v>120</v>
      </c>
      <c r="B125" s="44" t="s">
        <v>211</v>
      </c>
      <c r="C125" s="45" t="s">
        <v>46</v>
      </c>
      <c r="D125" s="45">
        <v>89</v>
      </c>
      <c r="E125" s="36">
        <f t="shared" si="23"/>
        <v>0.7884468755394896</v>
      </c>
      <c r="F125" s="56">
        <f t="shared" si="24"/>
        <v>72.28773403514062</v>
      </c>
      <c r="G125" s="56">
        <f t="shared" si="25"/>
        <v>80.7620844299072</v>
      </c>
      <c r="H125" s="36">
        <f t="shared" si="26"/>
        <v>0.8822044047441454</v>
      </c>
      <c r="I125" s="36">
        <f t="shared" si="27"/>
        <v>0.5892251388766762</v>
      </c>
      <c r="J125" s="39">
        <v>0</v>
      </c>
      <c r="K125" s="46">
        <v>0</v>
      </c>
      <c r="L125" s="46">
        <v>0</v>
      </c>
      <c r="M125" s="45">
        <v>0</v>
      </c>
      <c r="N125" s="45">
        <v>12.4</v>
      </c>
      <c r="O125" s="45">
        <v>12</v>
      </c>
      <c r="P125" s="45">
        <v>51</v>
      </c>
      <c r="Q125" s="45">
        <v>49</v>
      </c>
      <c r="R125" s="45">
        <v>11</v>
      </c>
      <c r="S125" s="45">
        <v>23</v>
      </c>
      <c r="T125" s="39">
        <v>7.82</v>
      </c>
      <c r="U125" s="39">
        <v>6.09</v>
      </c>
      <c r="V125" s="39">
        <v>59.5</v>
      </c>
      <c r="W125" s="39">
        <v>90</v>
      </c>
      <c r="X125" s="39">
        <v>3.1</v>
      </c>
      <c r="Y125" s="39">
        <v>2</v>
      </c>
      <c r="Z125" s="45">
        <v>1.07</v>
      </c>
      <c r="AA125" s="45">
        <v>3.17</v>
      </c>
      <c r="AB125" s="45">
        <v>3.44</v>
      </c>
      <c r="AC125" s="45">
        <v>2.94</v>
      </c>
      <c r="AD125" s="45">
        <v>12.82</v>
      </c>
      <c r="AE125" s="45">
        <v>4.23</v>
      </c>
      <c r="AF125" s="45">
        <v>4.87</v>
      </c>
      <c r="AG125" s="45">
        <v>2.06</v>
      </c>
      <c r="AH125" s="45">
        <v>4.95</v>
      </c>
      <c r="AI125" s="45">
        <v>0.75</v>
      </c>
      <c r="AJ125" s="45">
        <v>0.05</v>
      </c>
      <c r="AK125" s="45">
        <v>0.34</v>
      </c>
      <c r="AL125" s="45">
        <v>0.14</v>
      </c>
      <c r="AM125" s="45">
        <v>0.47</v>
      </c>
      <c r="AN125" s="45">
        <v>0.12</v>
      </c>
      <c r="AO125" s="45">
        <v>0.03</v>
      </c>
      <c r="AP125" s="45">
        <v>0</v>
      </c>
      <c r="AQ125" s="45">
        <v>51</v>
      </c>
      <c r="AR125" s="45">
        <v>19</v>
      </c>
      <c r="AS125" s="45">
        <v>11</v>
      </c>
      <c r="AT125" s="45">
        <v>18</v>
      </c>
      <c r="AU125" s="45">
        <v>0.5</v>
      </c>
      <c r="AV125" s="45">
        <v>0.18</v>
      </c>
      <c r="AW125" s="45">
        <v>0</v>
      </c>
      <c r="AX125" s="45">
        <v>0</v>
      </c>
      <c r="AY125" s="45">
        <v>0</v>
      </c>
      <c r="AZ125" s="45">
        <v>14</v>
      </c>
      <c r="BA125" s="47">
        <v>0</v>
      </c>
      <c r="BB125" s="45">
        <v>0.3</v>
      </c>
      <c r="BC125" s="45">
        <v>731</v>
      </c>
      <c r="BD125" s="45">
        <v>0.23</v>
      </c>
      <c r="BE125" s="45">
        <v>41</v>
      </c>
      <c r="BF125" s="45">
        <v>13</v>
      </c>
      <c r="BG125" s="45">
        <v>1.3</v>
      </c>
      <c r="BH125" s="45">
        <v>4.9</v>
      </c>
      <c r="BI125" s="45">
        <v>5.6</v>
      </c>
      <c r="BJ125" s="33">
        <v>0</v>
      </c>
      <c r="BK125" s="1"/>
      <c r="BL125" s="8">
        <v>5</v>
      </c>
      <c r="BM125" s="8">
        <v>10</v>
      </c>
      <c r="BN125" s="56">
        <f t="shared" si="37"/>
        <v>60.563999999999986</v>
      </c>
      <c r="BO125" s="57">
        <f t="shared" si="35"/>
        <v>10.4</v>
      </c>
      <c r="BP125" s="33">
        <f t="shared" si="28"/>
        <v>2.1</v>
      </c>
      <c r="BQ125" s="56">
        <f t="shared" si="38"/>
        <v>12.07308442990723</v>
      </c>
      <c r="BR125" s="56">
        <f t="shared" si="22"/>
        <v>80.7620844299072</v>
      </c>
      <c r="BS125" s="36">
        <f t="shared" si="29"/>
        <v>3.5305575460561034</v>
      </c>
      <c r="BT125" s="7">
        <f t="shared" si="30"/>
        <v>72.28773403514062</v>
      </c>
      <c r="BU125" s="61">
        <f t="shared" si="36"/>
        <v>3.160096803922419</v>
      </c>
      <c r="BV125" s="61">
        <f t="shared" si="31"/>
        <v>2.7421577719616432</v>
      </c>
      <c r="BW125" s="61">
        <f t="shared" si="32"/>
        <v>1.737736913689035</v>
      </c>
      <c r="BX125" s="61">
        <f t="shared" si="33"/>
        <v>1.9443785080560967</v>
      </c>
      <c r="BY125" s="61">
        <f t="shared" si="39"/>
        <v>1.2986522060841943</v>
      </c>
      <c r="CA125" s="46">
        <v>1.89</v>
      </c>
      <c r="CB125" s="46">
        <v>2</v>
      </c>
      <c r="CC125" s="46">
        <v>1.35</v>
      </c>
      <c r="CD125" s="45">
        <v>88</v>
      </c>
      <c r="CF125" s="46">
        <v>0</v>
      </c>
      <c r="CG125" s="36">
        <v>0</v>
      </c>
      <c r="CI125" s="34">
        <f t="shared" si="34"/>
        <v>0.8340948068864142</v>
      </c>
    </row>
    <row r="126" spans="1:87" s="44" customFormat="1" ht="12.75">
      <c r="A126" s="33">
        <v>121</v>
      </c>
      <c r="B126" s="44" t="s">
        <v>212</v>
      </c>
      <c r="C126" s="45" t="s">
        <v>46</v>
      </c>
      <c r="D126" s="45">
        <v>89</v>
      </c>
      <c r="E126" s="36">
        <f t="shared" si="23"/>
        <v>0.7884468755394896</v>
      </c>
      <c r="F126" s="56">
        <f t="shared" si="24"/>
        <v>72.28773403514062</v>
      </c>
      <c r="G126" s="56">
        <f t="shared" si="25"/>
        <v>80.7620844299072</v>
      </c>
      <c r="H126" s="36">
        <f t="shared" si="26"/>
        <v>0.8822044047441454</v>
      </c>
      <c r="I126" s="36">
        <f t="shared" si="27"/>
        <v>0.5892251388766762</v>
      </c>
      <c r="J126" s="39">
        <v>0</v>
      </c>
      <c r="K126" s="46">
        <v>0</v>
      </c>
      <c r="L126" s="46">
        <v>0</v>
      </c>
      <c r="M126" s="45">
        <v>0</v>
      </c>
      <c r="N126" s="45">
        <v>12.4</v>
      </c>
      <c r="O126" s="45">
        <v>8</v>
      </c>
      <c r="P126" s="45">
        <v>36</v>
      </c>
      <c r="Q126" s="45">
        <v>64</v>
      </c>
      <c r="R126" s="45">
        <v>11</v>
      </c>
      <c r="S126" s="45">
        <v>23</v>
      </c>
      <c r="T126" s="39">
        <v>7.82</v>
      </c>
      <c r="U126" s="39">
        <v>6.09</v>
      </c>
      <c r="V126" s="39">
        <v>59.5</v>
      </c>
      <c r="W126" s="39">
        <v>90</v>
      </c>
      <c r="X126" s="39">
        <v>3.1</v>
      </c>
      <c r="Y126" s="39">
        <v>2</v>
      </c>
      <c r="Z126" s="45">
        <v>1.07</v>
      </c>
      <c r="AA126" s="45">
        <v>3.17</v>
      </c>
      <c r="AB126" s="45">
        <v>3.44</v>
      </c>
      <c r="AC126" s="45">
        <v>2.94</v>
      </c>
      <c r="AD126" s="45">
        <v>12.82</v>
      </c>
      <c r="AE126" s="45">
        <v>4.23</v>
      </c>
      <c r="AF126" s="45">
        <v>4.87</v>
      </c>
      <c r="AG126" s="45">
        <v>2.06</v>
      </c>
      <c r="AH126" s="45">
        <v>4.95</v>
      </c>
      <c r="AI126" s="45">
        <v>0.75</v>
      </c>
      <c r="AJ126" s="45">
        <v>0.04</v>
      </c>
      <c r="AK126" s="45">
        <v>0.34</v>
      </c>
      <c r="AL126" s="45">
        <v>0.17</v>
      </c>
      <c r="AM126" s="45">
        <v>0.44</v>
      </c>
      <c r="AN126" s="45">
        <v>0.18</v>
      </c>
      <c r="AO126" s="45">
        <v>0.03</v>
      </c>
      <c r="AP126" s="45">
        <v>0</v>
      </c>
      <c r="AQ126" s="45">
        <v>51</v>
      </c>
      <c r="AR126" s="45">
        <v>19</v>
      </c>
      <c r="AS126" s="45">
        <v>11</v>
      </c>
      <c r="AT126" s="45">
        <v>18</v>
      </c>
      <c r="AU126" s="45">
        <v>0.5</v>
      </c>
      <c r="AV126" s="45">
        <v>0.18</v>
      </c>
      <c r="AW126" s="45">
        <v>0</v>
      </c>
      <c r="AX126" s="45">
        <v>0</v>
      </c>
      <c r="AY126" s="45">
        <v>0</v>
      </c>
      <c r="AZ126" s="45">
        <v>0</v>
      </c>
      <c r="BA126" s="47">
        <v>0</v>
      </c>
      <c r="BB126" s="33">
        <v>0</v>
      </c>
      <c r="BC126" s="33">
        <v>0</v>
      </c>
      <c r="BD126" s="33">
        <v>0</v>
      </c>
      <c r="BE126" s="33">
        <v>0</v>
      </c>
      <c r="BF126" s="33">
        <v>0</v>
      </c>
      <c r="BG126" s="33">
        <v>0</v>
      </c>
      <c r="BH126" s="33">
        <v>0</v>
      </c>
      <c r="BI126" s="33">
        <v>0</v>
      </c>
      <c r="BJ126" s="33">
        <v>0</v>
      </c>
      <c r="BK126" s="1"/>
      <c r="BL126" s="8">
        <v>5</v>
      </c>
      <c r="BM126" s="8">
        <v>10</v>
      </c>
      <c r="BN126" s="56">
        <f t="shared" si="37"/>
        <v>60.563999999999986</v>
      </c>
      <c r="BO126" s="57">
        <f t="shared" si="35"/>
        <v>10.4</v>
      </c>
      <c r="BP126" s="33">
        <f t="shared" si="28"/>
        <v>2.1</v>
      </c>
      <c r="BQ126" s="56">
        <f t="shared" si="38"/>
        <v>12.07308442990723</v>
      </c>
      <c r="BR126" s="56">
        <f t="shared" si="22"/>
        <v>80.7620844299072</v>
      </c>
      <c r="BS126" s="36">
        <f t="shared" si="29"/>
        <v>3.5305575460561034</v>
      </c>
      <c r="BT126" s="7">
        <f t="shared" si="30"/>
        <v>72.28773403514062</v>
      </c>
      <c r="BU126" s="61">
        <f t="shared" si="36"/>
        <v>3.160096803922419</v>
      </c>
      <c r="BV126" s="61">
        <f t="shared" si="31"/>
        <v>2.7421577719616432</v>
      </c>
      <c r="BW126" s="61">
        <f t="shared" si="32"/>
        <v>1.737736913689035</v>
      </c>
      <c r="BX126" s="61">
        <f t="shared" si="33"/>
        <v>1.9443785080560967</v>
      </c>
      <c r="BY126" s="61">
        <f t="shared" si="39"/>
        <v>1.2986522060841943</v>
      </c>
      <c r="CA126" s="46">
        <v>1.8889999999999998</v>
      </c>
      <c r="CB126" s="46">
        <v>2.002231933718009</v>
      </c>
      <c r="CC126" s="46">
        <v>1.3483560818026636</v>
      </c>
      <c r="CD126" s="45">
        <v>88</v>
      </c>
      <c r="CF126" s="46">
        <v>0</v>
      </c>
      <c r="CG126" s="36">
        <v>0</v>
      </c>
      <c r="CI126" s="34">
        <f t="shared" si="34"/>
        <v>0.8340948068864142</v>
      </c>
    </row>
    <row r="127" spans="1:87" s="44" customFormat="1" ht="12.75">
      <c r="A127" s="33">
        <v>122</v>
      </c>
      <c r="B127" s="44" t="s">
        <v>213</v>
      </c>
      <c r="C127" s="45" t="s">
        <v>46</v>
      </c>
      <c r="D127" s="45">
        <v>85</v>
      </c>
      <c r="E127" s="36">
        <f t="shared" si="23"/>
        <v>0.7884468755394896</v>
      </c>
      <c r="F127" s="56">
        <f t="shared" si="24"/>
        <v>72.28773403514062</v>
      </c>
      <c r="G127" s="56">
        <f t="shared" si="25"/>
        <v>80.7620844299072</v>
      </c>
      <c r="H127" s="36">
        <f t="shared" si="26"/>
        <v>0.8822044047441454</v>
      </c>
      <c r="I127" s="36">
        <f t="shared" si="27"/>
        <v>0.5892251388766762</v>
      </c>
      <c r="J127" s="39">
        <v>0</v>
      </c>
      <c r="K127" s="46">
        <v>0</v>
      </c>
      <c r="L127" s="46">
        <v>0</v>
      </c>
      <c r="M127" s="45">
        <v>0</v>
      </c>
      <c r="N127" s="45">
        <v>12.4</v>
      </c>
      <c r="O127" s="45">
        <v>8</v>
      </c>
      <c r="P127" s="45">
        <v>44</v>
      </c>
      <c r="Q127" s="45">
        <v>56</v>
      </c>
      <c r="R127" s="45">
        <v>11</v>
      </c>
      <c r="S127" s="45">
        <v>23</v>
      </c>
      <c r="T127" s="39">
        <v>7.82</v>
      </c>
      <c r="U127" s="39">
        <v>6.09</v>
      </c>
      <c r="V127" s="39">
        <v>59.5</v>
      </c>
      <c r="W127" s="39">
        <v>100</v>
      </c>
      <c r="X127" s="39">
        <v>3.1</v>
      </c>
      <c r="Y127" s="39">
        <v>2</v>
      </c>
      <c r="Z127" s="45">
        <v>1.07</v>
      </c>
      <c r="AA127" s="45">
        <v>3.17</v>
      </c>
      <c r="AB127" s="45">
        <v>3.44</v>
      </c>
      <c r="AC127" s="45">
        <v>2.94</v>
      </c>
      <c r="AD127" s="45">
        <v>12.82</v>
      </c>
      <c r="AE127" s="45">
        <v>4.23</v>
      </c>
      <c r="AF127" s="45">
        <v>4.87</v>
      </c>
      <c r="AG127" s="45">
        <v>2.06</v>
      </c>
      <c r="AH127" s="45">
        <v>4.95</v>
      </c>
      <c r="AI127" s="45">
        <v>0.75</v>
      </c>
      <c r="AJ127" s="45">
        <v>0.05</v>
      </c>
      <c r="AK127" s="45">
        <v>0.34</v>
      </c>
      <c r="AL127" s="45">
        <v>0.14</v>
      </c>
      <c r="AM127" s="45">
        <v>0.35</v>
      </c>
      <c r="AN127" s="45">
        <v>0.12</v>
      </c>
      <c r="AO127" s="45">
        <v>0.03</v>
      </c>
      <c r="AP127" s="45">
        <v>0</v>
      </c>
      <c r="AQ127" s="45">
        <v>51</v>
      </c>
      <c r="AR127" s="45">
        <v>19</v>
      </c>
      <c r="AS127" s="45">
        <v>11</v>
      </c>
      <c r="AT127" s="45">
        <v>18</v>
      </c>
      <c r="AU127" s="45">
        <v>1</v>
      </c>
      <c r="AV127" s="45">
        <v>0</v>
      </c>
      <c r="AW127" s="45">
        <v>0</v>
      </c>
      <c r="AX127" s="45">
        <v>0</v>
      </c>
      <c r="AY127" s="45">
        <v>0</v>
      </c>
      <c r="AZ127" s="45">
        <v>0</v>
      </c>
      <c r="BA127" s="47">
        <v>0</v>
      </c>
      <c r="BB127" s="33">
        <v>0</v>
      </c>
      <c r="BC127" s="33">
        <v>0</v>
      </c>
      <c r="BD127" s="33">
        <v>0</v>
      </c>
      <c r="BE127" s="33">
        <v>0</v>
      </c>
      <c r="BF127" s="33">
        <v>0</v>
      </c>
      <c r="BG127" s="33">
        <v>0</v>
      </c>
      <c r="BH127" s="33">
        <v>0</v>
      </c>
      <c r="BI127" s="33">
        <v>0</v>
      </c>
      <c r="BJ127" s="33">
        <v>0</v>
      </c>
      <c r="BK127" s="1"/>
      <c r="BL127" s="8">
        <v>5</v>
      </c>
      <c r="BM127" s="8">
        <v>10</v>
      </c>
      <c r="BN127" s="56">
        <f t="shared" si="37"/>
        <v>60.563999999999986</v>
      </c>
      <c r="BO127" s="57">
        <f t="shared" si="35"/>
        <v>10.4</v>
      </c>
      <c r="BP127" s="33">
        <f t="shared" si="28"/>
        <v>2.1</v>
      </c>
      <c r="BQ127" s="56">
        <f t="shared" si="38"/>
        <v>12.07308442990723</v>
      </c>
      <c r="BR127" s="56">
        <f t="shared" si="22"/>
        <v>80.7620844299072</v>
      </c>
      <c r="BS127" s="36">
        <f t="shared" si="29"/>
        <v>3.5305575460561034</v>
      </c>
      <c r="BT127" s="7">
        <f t="shared" si="30"/>
        <v>72.28773403514062</v>
      </c>
      <c r="BU127" s="61">
        <f t="shared" si="36"/>
        <v>3.160096803922419</v>
      </c>
      <c r="BV127" s="61">
        <f t="shared" si="31"/>
        <v>2.7421577719616432</v>
      </c>
      <c r="BW127" s="61">
        <f t="shared" si="32"/>
        <v>1.737736913689035</v>
      </c>
      <c r="BX127" s="61">
        <f t="shared" si="33"/>
        <v>1.9443785080560967</v>
      </c>
      <c r="BY127" s="61">
        <f t="shared" si="39"/>
        <v>1.2986522060841943</v>
      </c>
      <c r="CA127" s="46">
        <v>2.0115</v>
      </c>
      <c r="CB127" s="46">
        <v>2.12</v>
      </c>
      <c r="CC127" s="46">
        <v>1.45</v>
      </c>
      <c r="CD127" s="45">
        <v>87</v>
      </c>
      <c r="CF127" s="46">
        <v>0</v>
      </c>
      <c r="CG127" s="36">
        <v>0</v>
      </c>
      <c r="CI127" s="34">
        <f t="shared" si="34"/>
        <v>0.8340948068864142</v>
      </c>
    </row>
    <row r="128" spans="1:87" s="44" customFormat="1" ht="12.75">
      <c r="A128" s="33">
        <v>123</v>
      </c>
      <c r="B128" s="44" t="s">
        <v>214</v>
      </c>
      <c r="C128" s="45" t="s">
        <v>46</v>
      </c>
      <c r="D128" s="45">
        <v>85</v>
      </c>
      <c r="E128" s="36">
        <f t="shared" si="23"/>
        <v>0.7884468755394896</v>
      </c>
      <c r="F128" s="56">
        <f t="shared" si="24"/>
        <v>72.28773403514062</v>
      </c>
      <c r="G128" s="56">
        <f t="shared" si="25"/>
        <v>80.7620844299072</v>
      </c>
      <c r="H128" s="36">
        <f t="shared" si="26"/>
        <v>0.8822044047441454</v>
      </c>
      <c r="I128" s="36">
        <f t="shared" si="27"/>
        <v>0.5892251388766762</v>
      </c>
      <c r="J128" s="39">
        <v>0</v>
      </c>
      <c r="K128" s="46">
        <v>0</v>
      </c>
      <c r="L128" s="46">
        <v>0</v>
      </c>
      <c r="M128" s="45">
        <v>0</v>
      </c>
      <c r="N128" s="45">
        <v>12.4</v>
      </c>
      <c r="O128" s="45">
        <v>8</v>
      </c>
      <c r="P128" s="45">
        <v>53</v>
      </c>
      <c r="Q128" s="45">
        <v>47</v>
      </c>
      <c r="R128" s="45">
        <v>11</v>
      </c>
      <c r="S128" s="45">
        <v>23</v>
      </c>
      <c r="T128" s="39">
        <v>7.82</v>
      </c>
      <c r="U128" s="39">
        <v>6.09</v>
      </c>
      <c r="V128" s="39">
        <v>59.5</v>
      </c>
      <c r="W128" s="39">
        <v>100</v>
      </c>
      <c r="X128" s="39">
        <v>3.1</v>
      </c>
      <c r="Y128" s="39">
        <v>2</v>
      </c>
      <c r="Z128" s="45">
        <v>1.07</v>
      </c>
      <c r="AA128" s="45">
        <v>3.17</v>
      </c>
      <c r="AB128" s="45">
        <v>3.44</v>
      </c>
      <c r="AC128" s="45">
        <v>2.94</v>
      </c>
      <c r="AD128" s="45">
        <v>12.82</v>
      </c>
      <c r="AE128" s="45">
        <v>4.23</v>
      </c>
      <c r="AF128" s="45">
        <v>4.87</v>
      </c>
      <c r="AG128" s="45">
        <v>2.06</v>
      </c>
      <c r="AH128" s="45">
        <v>4.95</v>
      </c>
      <c r="AI128" s="45">
        <v>0.75</v>
      </c>
      <c r="AJ128" s="45">
        <v>0.05</v>
      </c>
      <c r="AK128" s="45">
        <v>0.34</v>
      </c>
      <c r="AL128" s="45">
        <v>0.14</v>
      </c>
      <c r="AM128" s="45">
        <v>0.35</v>
      </c>
      <c r="AN128" s="45">
        <v>0.12</v>
      </c>
      <c r="AO128" s="45">
        <v>0.03</v>
      </c>
      <c r="AP128" s="45">
        <v>0</v>
      </c>
      <c r="AQ128" s="45">
        <v>51</v>
      </c>
      <c r="AR128" s="45">
        <v>19</v>
      </c>
      <c r="AS128" s="45">
        <v>11</v>
      </c>
      <c r="AT128" s="45">
        <v>18</v>
      </c>
      <c r="AU128" s="45">
        <v>1</v>
      </c>
      <c r="AV128" s="45">
        <v>0</v>
      </c>
      <c r="AW128" s="45">
        <v>0</v>
      </c>
      <c r="AX128" s="45">
        <v>0</v>
      </c>
      <c r="AY128" s="45">
        <v>0</v>
      </c>
      <c r="AZ128" s="45">
        <v>0</v>
      </c>
      <c r="BA128" s="47">
        <v>0</v>
      </c>
      <c r="BB128" s="33">
        <v>0</v>
      </c>
      <c r="BC128" s="33">
        <v>0</v>
      </c>
      <c r="BD128" s="33">
        <v>0</v>
      </c>
      <c r="BE128" s="33">
        <v>0</v>
      </c>
      <c r="BF128" s="33">
        <v>0</v>
      </c>
      <c r="BG128" s="33">
        <v>0</v>
      </c>
      <c r="BH128" s="33">
        <v>0</v>
      </c>
      <c r="BI128" s="33">
        <v>0</v>
      </c>
      <c r="BJ128" s="33">
        <v>0</v>
      </c>
      <c r="BK128" s="1"/>
      <c r="BL128" s="8">
        <v>5</v>
      </c>
      <c r="BM128" s="8">
        <v>10</v>
      </c>
      <c r="BN128" s="56">
        <f t="shared" si="37"/>
        <v>60.563999999999986</v>
      </c>
      <c r="BO128" s="57">
        <f t="shared" si="35"/>
        <v>10.4</v>
      </c>
      <c r="BP128" s="33">
        <f t="shared" si="28"/>
        <v>2.1</v>
      </c>
      <c r="BQ128" s="56">
        <f t="shared" si="38"/>
        <v>12.07308442990723</v>
      </c>
      <c r="BR128" s="56">
        <f t="shared" si="22"/>
        <v>80.7620844299072</v>
      </c>
      <c r="BS128" s="36">
        <f t="shared" si="29"/>
        <v>3.5305575460561034</v>
      </c>
      <c r="BT128" s="7">
        <f t="shared" si="30"/>
        <v>72.28773403514062</v>
      </c>
      <c r="BU128" s="61">
        <f t="shared" si="36"/>
        <v>3.160096803922419</v>
      </c>
      <c r="BV128" s="61">
        <f t="shared" si="31"/>
        <v>2.7421577719616432</v>
      </c>
      <c r="BW128" s="61">
        <f t="shared" si="32"/>
        <v>1.737736913689035</v>
      </c>
      <c r="BX128" s="61">
        <f t="shared" si="33"/>
        <v>1.9443785080560967</v>
      </c>
      <c r="BY128" s="61">
        <f t="shared" si="39"/>
        <v>1.2986522060841943</v>
      </c>
      <c r="CA128" s="46">
        <v>1.987</v>
      </c>
      <c r="CB128" s="46">
        <v>1.94</v>
      </c>
      <c r="CC128" s="46">
        <v>1.38</v>
      </c>
      <c r="CD128" s="45">
        <v>86</v>
      </c>
      <c r="CF128" s="46">
        <v>0</v>
      </c>
      <c r="CG128" s="36">
        <v>0</v>
      </c>
      <c r="CI128" s="34">
        <f t="shared" si="34"/>
        <v>0.8340948068864142</v>
      </c>
    </row>
    <row r="129" spans="1:87" s="44" customFormat="1" ht="12.75">
      <c r="A129" s="33">
        <v>124</v>
      </c>
      <c r="B129" s="44" t="s">
        <v>215</v>
      </c>
      <c r="C129" s="45" t="s">
        <v>46</v>
      </c>
      <c r="D129" s="45">
        <v>74</v>
      </c>
      <c r="E129" s="36">
        <f t="shared" si="23"/>
        <v>0.7884468755394896</v>
      </c>
      <c r="F129" s="56">
        <f t="shared" si="24"/>
        <v>72.28773403514062</v>
      </c>
      <c r="G129" s="56">
        <f t="shared" si="25"/>
        <v>80.7620844299072</v>
      </c>
      <c r="H129" s="36">
        <f t="shared" si="26"/>
        <v>0.8822044047441454</v>
      </c>
      <c r="I129" s="36">
        <f t="shared" si="27"/>
        <v>0.5892251388766762</v>
      </c>
      <c r="J129" s="39">
        <v>0</v>
      </c>
      <c r="K129" s="46">
        <v>0</v>
      </c>
      <c r="L129" s="46">
        <v>0</v>
      </c>
      <c r="M129" s="45">
        <v>0</v>
      </c>
      <c r="N129" s="45">
        <v>12.4</v>
      </c>
      <c r="O129" s="45">
        <v>28</v>
      </c>
      <c r="P129" s="45">
        <v>58</v>
      </c>
      <c r="Q129" s="45">
        <v>42</v>
      </c>
      <c r="R129" s="45">
        <v>11</v>
      </c>
      <c r="S129" s="45">
        <v>23</v>
      </c>
      <c r="T129" s="39">
        <v>7.82</v>
      </c>
      <c r="U129" s="39">
        <v>6.09</v>
      </c>
      <c r="V129" s="39">
        <v>59.5</v>
      </c>
      <c r="W129" s="39">
        <v>100</v>
      </c>
      <c r="X129" s="39">
        <v>3.1</v>
      </c>
      <c r="Y129" s="39">
        <v>2</v>
      </c>
      <c r="Z129" s="45">
        <v>1.07</v>
      </c>
      <c r="AA129" s="45">
        <v>3.17</v>
      </c>
      <c r="AB129" s="45">
        <v>3.44</v>
      </c>
      <c r="AC129" s="45">
        <v>2.94</v>
      </c>
      <c r="AD129" s="45">
        <v>12.82</v>
      </c>
      <c r="AE129" s="45">
        <v>4.23</v>
      </c>
      <c r="AF129" s="45">
        <v>4.87</v>
      </c>
      <c r="AG129" s="45">
        <v>2.06</v>
      </c>
      <c r="AH129" s="45">
        <v>4.95</v>
      </c>
      <c r="AI129" s="45">
        <v>0.75</v>
      </c>
      <c r="AJ129" s="45">
        <v>0.04</v>
      </c>
      <c r="AK129" s="45">
        <v>0.37</v>
      </c>
      <c r="AL129" s="45">
        <v>0.19</v>
      </c>
      <c r="AM129" s="45">
        <v>0.88</v>
      </c>
      <c r="AN129" s="45">
        <v>0.18</v>
      </c>
      <c r="AO129" s="45">
        <v>0.03</v>
      </c>
      <c r="AP129" s="45">
        <v>0</v>
      </c>
      <c r="AQ129" s="45">
        <v>51</v>
      </c>
      <c r="AR129" s="45">
        <v>19</v>
      </c>
      <c r="AS129" s="45">
        <v>11</v>
      </c>
      <c r="AT129" s="45">
        <v>18</v>
      </c>
      <c r="AU129" s="45">
        <v>0.5</v>
      </c>
      <c r="AV129" s="45">
        <v>0.18</v>
      </c>
      <c r="AW129" s="45">
        <v>0</v>
      </c>
      <c r="AX129" s="45">
        <v>0</v>
      </c>
      <c r="AY129" s="45">
        <v>0</v>
      </c>
      <c r="AZ129" s="45">
        <v>0</v>
      </c>
      <c r="BA129" s="47">
        <v>0</v>
      </c>
      <c r="BB129" s="33">
        <v>0</v>
      </c>
      <c r="BC129" s="33">
        <v>0</v>
      </c>
      <c r="BD129" s="33">
        <v>0</v>
      </c>
      <c r="BE129" s="33">
        <v>0</v>
      </c>
      <c r="BF129" s="33">
        <v>0</v>
      </c>
      <c r="BG129" s="33">
        <v>0</v>
      </c>
      <c r="BH129" s="33">
        <v>0</v>
      </c>
      <c r="BI129" s="33">
        <v>0</v>
      </c>
      <c r="BJ129" s="33">
        <v>0</v>
      </c>
      <c r="BK129" s="1"/>
      <c r="BL129" s="8">
        <v>5</v>
      </c>
      <c r="BM129" s="8">
        <v>10</v>
      </c>
      <c r="BN129" s="56">
        <f t="shared" si="37"/>
        <v>60.563999999999986</v>
      </c>
      <c r="BO129" s="57">
        <f t="shared" si="35"/>
        <v>10.4</v>
      </c>
      <c r="BP129" s="33">
        <f t="shared" si="28"/>
        <v>2.1</v>
      </c>
      <c r="BQ129" s="56">
        <f t="shared" si="38"/>
        <v>12.07308442990723</v>
      </c>
      <c r="BR129" s="56">
        <f t="shared" si="22"/>
        <v>80.7620844299072</v>
      </c>
      <c r="BS129" s="36">
        <f t="shared" si="29"/>
        <v>3.5305575460561034</v>
      </c>
      <c r="BT129" s="7">
        <f t="shared" si="30"/>
        <v>72.28773403514062</v>
      </c>
      <c r="BU129" s="61">
        <f t="shared" si="36"/>
        <v>3.160096803922419</v>
      </c>
      <c r="BV129" s="61">
        <f t="shared" si="31"/>
        <v>2.7421577719616432</v>
      </c>
      <c r="BW129" s="61">
        <f t="shared" si="32"/>
        <v>1.737736913689035</v>
      </c>
      <c r="BX129" s="61">
        <f t="shared" si="33"/>
        <v>1.9443785080560967</v>
      </c>
      <c r="BY129" s="61">
        <f t="shared" si="39"/>
        <v>1.2986522060841943</v>
      </c>
      <c r="CA129" s="46">
        <v>1.987</v>
      </c>
      <c r="CB129" s="46">
        <v>2.12</v>
      </c>
      <c r="CC129" s="46">
        <v>1.45</v>
      </c>
      <c r="CD129" s="45">
        <v>86</v>
      </c>
      <c r="CF129" s="46">
        <v>0</v>
      </c>
      <c r="CG129" s="36">
        <v>0</v>
      </c>
      <c r="CI129" s="34">
        <f t="shared" si="34"/>
        <v>0.8340948068864142</v>
      </c>
    </row>
    <row r="130" spans="1:87" s="44" customFormat="1" ht="12.75">
      <c r="A130" s="33">
        <v>125</v>
      </c>
      <c r="B130" s="44" t="s">
        <v>76</v>
      </c>
      <c r="C130" s="45" t="s">
        <v>46</v>
      </c>
      <c r="D130" s="45">
        <v>91</v>
      </c>
      <c r="E130" s="36">
        <f t="shared" si="23"/>
        <v>0.6430730950809381</v>
      </c>
      <c r="F130" s="56">
        <f t="shared" si="24"/>
        <v>62.07012036180487</v>
      </c>
      <c r="G130" s="56">
        <f t="shared" si="25"/>
        <v>64.7970630653201</v>
      </c>
      <c r="H130" s="36">
        <f t="shared" si="26"/>
        <v>0.6561024001874511</v>
      </c>
      <c r="I130" s="36">
        <f t="shared" si="27"/>
        <v>0.3900093637748729</v>
      </c>
      <c r="J130" s="39">
        <v>53.93623906753923</v>
      </c>
      <c r="K130" s="46">
        <v>1.88</v>
      </c>
      <c r="L130" s="46">
        <v>2.16</v>
      </c>
      <c r="M130" s="45">
        <v>734</v>
      </c>
      <c r="N130" s="45">
        <v>12.1</v>
      </c>
      <c r="O130" s="45">
        <v>32.5</v>
      </c>
      <c r="P130" s="45">
        <v>70</v>
      </c>
      <c r="Q130" s="45">
        <v>30</v>
      </c>
      <c r="R130" s="45">
        <v>50</v>
      </c>
      <c r="S130" s="45">
        <v>66.3</v>
      </c>
      <c r="T130" s="39">
        <v>1.326</v>
      </c>
      <c r="U130" s="39">
        <v>2.99</v>
      </c>
      <c r="V130" s="39">
        <v>14.5</v>
      </c>
      <c r="W130" s="39">
        <v>100</v>
      </c>
      <c r="X130" s="39">
        <v>2.1</v>
      </c>
      <c r="Y130" s="39">
        <v>5</v>
      </c>
      <c r="Z130" s="45">
        <v>0.47</v>
      </c>
      <c r="AA130" s="45">
        <v>4.54</v>
      </c>
      <c r="AB130" s="45">
        <v>4.72</v>
      </c>
      <c r="AC130" s="45">
        <v>2.74</v>
      </c>
      <c r="AD130" s="45">
        <v>4.86</v>
      </c>
      <c r="AE130" s="45">
        <v>2.46</v>
      </c>
      <c r="AF130" s="45">
        <v>3.3</v>
      </c>
      <c r="AG130" s="45">
        <v>1.84</v>
      </c>
      <c r="AH130" s="45">
        <v>2.99</v>
      </c>
      <c r="AI130" s="45">
        <v>1.64</v>
      </c>
      <c r="AJ130" s="45">
        <v>0.53</v>
      </c>
      <c r="AK130" s="45">
        <v>0.18</v>
      </c>
      <c r="AL130" s="45">
        <v>0.22</v>
      </c>
      <c r="AM130" s="45">
        <v>1.29</v>
      </c>
      <c r="AN130" s="45">
        <v>0.09</v>
      </c>
      <c r="AO130" s="45">
        <v>0.01</v>
      </c>
      <c r="AP130" s="45">
        <v>0</v>
      </c>
      <c r="AQ130" s="45">
        <v>324</v>
      </c>
      <c r="AR130" s="45">
        <v>24</v>
      </c>
      <c r="AS130" s="45">
        <v>18</v>
      </c>
      <c r="AT130" s="45">
        <v>11</v>
      </c>
      <c r="AU130" s="45">
        <v>0</v>
      </c>
      <c r="AV130" s="45">
        <v>0.12</v>
      </c>
      <c r="AW130" s="45">
        <v>0</v>
      </c>
      <c r="AX130" s="45">
        <v>0</v>
      </c>
      <c r="AY130" s="45">
        <v>0</v>
      </c>
      <c r="AZ130" s="45">
        <v>0</v>
      </c>
      <c r="BA130" s="47">
        <v>0</v>
      </c>
      <c r="BB130" s="33">
        <v>0</v>
      </c>
      <c r="BC130" s="33">
        <v>0</v>
      </c>
      <c r="BD130" s="33">
        <v>0</v>
      </c>
      <c r="BE130" s="33">
        <v>0</v>
      </c>
      <c r="BF130" s="33">
        <v>0</v>
      </c>
      <c r="BG130" s="33">
        <v>0</v>
      </c>
      <c r="BH130" s="33">
        <v>0</v>
      </c>
      <c r="BI130" s="33">
        <v>0</v>
      </c>
      <c r="BJ130" s="33">
        <v>0</v>
      </c>
      <c r="BK130" s="1"/>
      <c r="BL130" s="8">
        <v>10</v>
      </c>
      <c r="BM130" s="8">
        <v>20</v>
      </c>
      <c r="BN130" s="56">
        <f t="shared" si="37"/>
        <v>27.2048</v>
      </c>
      <c r="BO130" s="57">
        <f t="shared" si="35"/>
        <v>8.1</v>
      </c>
      <c r="BP130" s="33">
        <f t="shared" si="28"/>
        <v>1.1</v>
      </c>
      <c r="BQ130" s="56">
        <f t="shared" si="38"/>
        <v>34.0172630653201</v>
      </c>
      <c r="BR130" s="56">
        <f t="shared" si="22"/>
        <v>64.7970630653201</v>
      </c>
      <c r="BS130" s="36">
        <f t="shared" si="29"/>
        <v>2.828326648743445</v>
      </c>
      <c r="BT130" s="7">
        <f t="shared" si="30"/>
        <v>62.07012036180487</v>
      </c>
      <c r="BU130" s="61">
        <f t="shared" si="36"/>
        <v>2.709298341701601</v>
      </c>
      <c r="BV130" s="61">
        <f t="shared" si="31"/>
        <v>2.286391325118617</v>
      </c>
      <c r="BW130" s="61">
        <f t="shared" si="32"/>
        <v>1.4173331015583877</v>
      </c>
      <c r="BX130" s="61">
        <f t="shared" si="33"/>
        <v>1.4460496900131425</v>
      </c>
      <c r="BY130" s="61">
        <f t="shared" si="39"/>
        <v>0.8595806377598199</v>
      </c>
      <c r="CA130" s="46">
        <v>1.84</v>
      </c>
      <c r="CB130" s="46">
        <v>1.94</v>
      </c>
      <c r="CC130" s="46">
        <v>1.3</v>
      </c>
      <c r="CD130" s="45">
        <v>80</v>
      </c>
      <c r="CF130" s="46">
        <v>1.95</v>
      </c>
      <c r="CG130" s="36">
        <v>53.93623906753923</v>
      </c>
      <c r="CI130" s="34">
        <f t="shared" si="34"/>
        <v>0.8883363907365096</v>
      </c>
    </row>
    <row r="131" spans="1:87" s="44" customFormat="1" ht="12.75">
      <c r="A131" s="33">
        <v>126</v>
      </c>
      <c r="B131" s="44" t="s">
        <v>88</v>
      </c>
      <c r="C131" s="45" t="s">
        <v>46</v>
      </c>
      <c r="D131" s="45">
        <v>99</v>
      </c>
      <c r="E131" s="36">
        <f t="shared" si="23"/>
        <v>1.665700363254002</v>
      </c>
      <c r="F131" s="56">
        <f t="shared" si="24"/>
        <v>158.68</v>
      </c>
      <c r="G131" s="56">
        <f t="shared" si="25"/>
        <v>215.75</v>
      </c>
      <c r="H131" s="36">
        <f t="shared" si="26"/>
        <v>1.6546928274783803</v>
      </c>
      <c r="I131" s="36">
        <f t="shared" si="27"/>
        <v>1.2099075567303452</v>
      </c>
      <c r="J131" s="39">
        <v>0</v>
      </c>
      <c r="K131" s="46">
        <v>8</v>
      </c>
      <c r="L131" s="46">
        <v>7.9</v>
      </c>
      <c r="M131" s="45">
        <v>7744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39">
        <v>0</v>
      </c>
      <c r="U131" s="39">
        <v>0</v>
      </c>
      <c r="V131" s="39">
        <v>0</v>
      </c>
      <c r="W131" s="39">
        <v>0</v>
      </c>
      <c r="X131" s="39">
        <v>100</v>
      </c>
      <c r="Y131" s="39">
        <v>0</v>
      </c>
      <c r="Z131" s="45">
        <v>0</v>
      </c>
      <c r="AA131" s="45">
        <v>0</v>
      </c>
      <c r="AB131" s="45">
        <v>0</v>
      </c>
      <c r="AC131" s="45">
        <v>0</v>
      </c>
      <c r="AD131" s="45">
        <v>0</v>
      </c>
      <c r="AE131" s="45">
        <v>0</v>
      </c>
      <c r="AF131" s="45">
        <v>0</v>
      </c>
      <c r="AG131" s="45">
        <v>0</v>
      </c>
      <c r="AH131" s="45">
        <v>0</v>
      </c>
      <c r="AI131" s="45">
        <v>0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  <c r="AS131" s="45">
        <v>0</v>
      </c>
      <c r="AT131" s="45">
        <v>0</v>
      </c>
      <c r="AU131" s="45">
        <v>0</v>
      </c>
      <c r="AV131" s="45">
        <v>0</v>
      </c>
      <c r="AW131" s="45">
        <v>0</v>
      </c>
      <c r="AX131" s="45">
        <v>0</v>
      </c>
      <c r="AY131" s="45">
        <v>0</v>
      </c>
      <c r="AZ131" s="45">
        <v>0</v>
      </c>
      <c r="BA131" s="47">
        <v>0</v>
      </c>
      <c r="BB131" s="33">
        <v>0</v>
      </c>
      <c r="BC131" s="33">
        <v>0</v>
      </c>
      <c r="BD131" s="33">
        <v>0</v>
      </c>
      <c r="BE131" s="33">
        <v>0</v>
      </c>
      <c r="BF131" s="33">
        <v>0</v>
      </c>
      <c r="BG131" s="33">
        <v>0</v>
      </c>
      <c r="BH131" s="33">
        <v>0</v>
      </c>
      <c r="BI131" s="33">
        <v>0</v>
      </c>
      <c r="BJ131" s="33">
        <v>0</v>
      </c>
      <c r="BK131" s="1"/>
      <c r="BL131" s="8">
        <v>0</v>
      </c>
      <c r="BM131" s="8">
        <v>0</v>
      </c>
      <c r="BN131" s="56">
        <f t="shared" si="37"/>
        <v>0</v>
      </c>
      <c r="BO131" s="57">
        <f t="shared" si="35"/>
        <v>0</v>
      </c>
      <c r="BP131" s="33">
        <f t="shared" si="28"/>
        <v>99</v>
      </c>
      <c r="BQ131" s="56">
        <f t="shared" si="38"/>
        <v>0</v>
      </c>
      <c r="BR131" s="56">
        <f t="shared" si="22"/>
        <v>215.75</v>
      </c>
      <c r="BS131" s="36">
        <f>9.4*(0.68*0.9*X131/100)+(4.3*0.1*X131/100)</f>
        <v>6.182800000000001</v>
      </c>
      <c r="BT131" s="7">
        <f t="shared" si="30"/>
        <v>158.68</v>
      </c>
      <c r="BU131" s="61">
        <f t="shared" si="36"/>
        <v>4.547331188876015</v>
      </c>
      <c r="BV131" s="61">
        <f t="shared" si="31"/>
        <v>4.5890045007647755</v>
      </c>
      <c r="BW131" s="61">
        <f t="shared" si="32"/>
        <v>3.6712036006118205</v>
      </c>
      <c r="BX131" s="61">
        <f t="shared" si="33"/>
        <v>3.6469429917623506</v>
      </c>
      <c r="BY131" s="61">
        <f t="shared" si="39"/>
        <v>2.6666362550336813</v>
      </c>
      <c r="CA131" s="46">
        <v>4.22</v>
      </c>
      <c r="CB131" s="46">
        <v>4.75</v>
      </c>
      <c r="CC131" s="46">
        <v>3.51</v>
      </c>
      <c r="CD131" s="45">
        <v>177</v>
      </c>
      <c r="CF131" s="46">
        <v>0</v>
      </c>
      <c r="CG131" s="36">
        <v>0</v>
      </c>
      <c r="CI131" s="34" t="e">
        <f t="shared" si="34"/>
        <v>#DIV/0!</v>
      </c>
    </row>
    <row r="132" spans="1:87" s="44" customFormat="1" ht="12.75">
      <c r="A132" s="33">
        <v>127</v>
      </c>
      <c r="B132" s="44" t="s">
        <v>73</v>
      </c>
      <c r="C132" s="45" t="s">
        <v>46</v>
      </c>
      <c r="D132" s="45">
        <v>89</v>
      </c>
      <c r="E132" s="36">
        <f t="shared" si="23"/>
        <v>0.7813803425078908</v>
      </c>
      <c r="F132" s="56">
        <f t="shared" si="24"/>
        <v>69.65055657845055</v>
      </c>
      <c r="G132" s="56">
        <f t="shared" si="25"/>
        <v>76.64149465382897</v>
      </c>
      <c r="H132" s="36">
        <f t="shared" si="26"/>
        <v>0.8579119517286263</v>
      </c>
      <c r="I132" s="36">
        <f t="shared" si="27"/>
        <v>0.5682470736022343</v>
      </c>
      <c r="J132" s="39">
        <v>109.80865081955425</v>
      </c>
      <c r="K132" s="46">
        <v>3.47</v>
      </c>
      <c r="L132" s="46">
        <v>2.95</v>
      </c>
      <c r="M132" s="45">
        <v>1962</v>
      </c>
      <c r="N132" s="45">
        <v>18.4</v>
      </c>
      <c r="O132" s="45">
        <v>40</v>
      </c>
      <c r="P132" s="45">
        <v>77</v>
      </c>
      <c r="Q132" s="45">
        <v>23</v>
      </c>
      <c r="R132" s="45">
        <v>10</v>
      </c>
      <c r="S132" s="45">
        <v>35</v>
      </c>
      <c r="T132" s="39">
        <v>0.7</v>
      </c>
      <c r="U132" s="39">
        <v>5.95</v>
      </c>
      <c r="V132" s="39">
        <v>41</v>
      </c>
      <c r="W132" s="39">
        <v>90</v>
      </c>
      <c r="X132" s="39">
        <v>3.2</v>
      </c>
      <c r="Y132" s="39">
        <v>2.4</v>
      </c>
      <c r="Z132" s="45">
        <v>1.02</v>
      </c>
      <c r="AA132" s="45">
        <v>3.77</v>
      </c>
      <c r="AB132" s="45">
        <v>6.96</v>
      </c>
      <c r="AC132" s="45">
        <v>3.67</v>
      </c>
      <c r="AD132" s="45">
        <v>7.37</v>
      </c>
      <c r="AE132" s="45">
        <v>4.09</v>
      </c>
      <c r="AF132" s="45">
        <v>5.79</v>
      </c>
      <c r="AG132" s="45">
        <v>2.41</v>
      </c>
      <c r="AH132" s="45">
        <v>4.74</v>
      </c>
      <c r="AI132" s="45">
        <v>1.2</v>
      </c>
      <c r="AJ132" s="45">
        <v>0.15</v>
      </c>
      <c r="AK132" s="45">
        <v>1</v>
      </c>
      <c r="AL132" s="45">
        <v>0.38</v>
      </c>
      <c r="AM132" s="45">
        <v>1.4</v>
      </c>
      <c r="AN132" s="45">
        <v>0.2</v>
      </c>
      <c r="AO132" s="45">
        <v>0.19</v>
      </c>
      <c r="AP132" s="45">
        <v>0.04</v>
      </c>
      <c r="AQ132" s="45">
        <v>93</v>
      </c>
      <c r="AR132" s="45">
        <v>116</v>
      </c>
      <c r="AS132" s="45">
        <v>22</v>
      </c>
      <c r="AT132" s="45">
        <v>126</v>
      </c>
      <c r="AU132" s="45">
        <v>0.83</v>
      </c>
      <c r="AV132" s="45">
        <v>0.1</v>
      </c>
      <c r="AW132" s="45">
        <v>0.12</v>
      </c>
      <c r="AX132" s="45">
        <v>0</v>
      </c>
      <c r="AY132" s="45">
        <v>0</v>
      </c>
      <c r="AZ132" s="45">
        <v>0</v>
      </c>
      <c r="BA132" s="47">
        <v>0</v>
      </c>
      <c r="BB132" s="33">
        <v>0</v>
      </c>
      <c r="BC132" s="33">
        <v>0</v>
      </c>
      <c r="BD132" s="33">
        <v>0</v>
      </c>
      <c r="BE132" s="33">
        <v>0</v>
      </c>
      <c r="BF132" s="33">
        <v>0</v>
      </c>
      <c r="BG132" s="33">
        <v>0</v>
      </c>
      <c r="BH132" s="33">
        <v>0</v>
      </c>
      <c r="BI132" s="33">
        <v>0</v>
      </c>
      <c r="BJ132" s="33">
        <v>0</v>
      </c>
      <c r="BK132" s="1"/>
      <c r="BL132" s="8">
        <v>3</v>
      </c>
      <c r="BM132" s="8">
        <v>4</v>
      </c>
      <c r="BN132" s="56">
        <f t="shared" si="37"/>
        <v>41.55200000000001</v>
      </c>
      <c r="BO132" s="57">
        <f t="shared" si="35"/>
        <v>17.2</v>
      </c>
      <c r="BP132" s="33">
        <f t="shared" si="28"/>
        <v>2.2</v>
      </c>
      <c r="BQ132" s="56">
        <f t="shared" si="38"/>
        <v>19.939494653828962</v>
      </c>
      <c r="BR132" s="56">
        <f t="shared" si="22"/>
        <v>76.64149465382897</v>
      </c>
      <c r="BS132" s="36">
        <f t="shared" si="29"/>
        <v>3.452642775460817</v>
      </c>
      <c r="BT132" s="7">
        <f t="shared" si="30"/>
        <v>69.65055657845055</v>
      </c>
      <c r="BU132" s="61">
        <f t="shared" si="36"/>
        <v>3.137706174228401</v>
      </c>
      <c r="BV132" s="61">
        <f t="shared" si="31"/>
        <v>2.720003235970685</v>
      </c>
      <c r="BW132" s="61">
        <f t="shared" si="32"/>
        <v>1.7221622748873915</v>
      </c>
      <c r="BX132" s="61">
        <f t="shared" si="33"/>
        <v>1.8908379416098926</v>
      </c>
      <c r="BY132" s="61">
        <f t="shared" si="39"/>
        <v>1.2524165502193245</v>
      </c>
      <c r="CA132" s="46">
        <v>1.91</v>
      </c>
      <c r="CB132" s="46">
        <v>2.03</v>
      </c>
      <c r="CC132" s="46">
        <v>1.37</v>
      </c>
      <c r="CD132" s="45">
        <v>83</v>
      </c>
      <c r="CF132" s="46">
        <v>3.97</v>
      </c>
      <c r="CG132" s="36">
        <v>109.80865081955425</v>
      </c>
      <c r="CI132" s="34">
        <f t="shared" si="34"/>
        <v>0.8435311452929942</v>
      </c>
    </row>
    <row r="133" spans="1:87" s="44" customFormat="1" ht="12.75">
      <c r="A133" s="33">
        <v>128</v>
      </c>
      <c r="B133" s="44" t="s">
        <v>216</v>
      </c>
      <c r="C133" s="45" t="s">
        <v>46</v>
      </c>
      <c r="D133" s="45">
        <v>89</v>
      </c>
      <c r="E133" s="36">
        <f t="shared" si="23"/>
        <v>0.8315056089332687</v>
      </c>
      <c r="F133" s="56">
        <f t="shared" si="24"/>
        <v>74.62164524205885</v>
      </c>
      <c r="G133" s="56">
        <f t="shared" si="25"/>
        <v>84.40882069071694</v>
      </c>
      <c r="H133" s="36">
        <f t="shared" si="26"/>
        <v>0.9424761114078092</v>
      </c>
      <c r="I133" s="36">
        <f t="shared" si="27"/>
        <v>0.6408272301600068</v>
      </c>
      <c r="J133" s="39">
        <v>87.12777080140954</v>
      </c>
      <c r="K133" s="46">
        <v>3.86</v>
      </c>
      <c r="L133" s="46">
        <v>3.28</v>
      </c>
      <c r="M133" s="45">
        <v>3449</v>
      </c>
      <c r="N133" s="45">
        <v>14.2</v>
      </c>
      <c r="O133" s="45">
        <v>30</v>
      </c>
      <c r="P133" s="45">
        <v>77</v>
      </c>
      <c r="Q133" s="45">
        <v>23</v>
      </c>
      <c r="R133" s="45">
        <v>8</v>
      </c>
      <c r="S133" s="45">
        <v>11.7</v>
      </c>
      <c r="T133" s="39">
        <v>3.51</v>
      </c>
      <c r="U133" s="39">
        <v>6.25</v>
      </c>
      <c r="V133" s="39">
        <v>70.1</v>
      </c>
      <c r="W133" s="39">
        <v>90</v>
      </c>
      <c r="X133" s="39">
        <v>2</v>
      </c>
      <c r="Y133" s="39">
        <v>2</v>
      </c>
      <c r="Z133" s="45">
        <v>0.98</v>
      </c>
      <c r="AA133" s="45">
        <v>3</v>
      </c>
      <c r="AB133" s="45">
        <v>4.33</v>
      </c>
      <c r="AC133" s="45">
        <v>2.82</v>
      </c>
      <c r="AD133" s="45">
        <v>13.64</v>
      </c>
      <c r="AE133" s="45">
        <v>3.98</v>
      </c>
      <c r="AF133" s="45">
        <v>4.5</v>
      </c>
      <c r="AG133" s="45">
        <v>2.23</v>
      </c>
      <c r="AH133" s="45">
        <v>4.84</v>
      </c>
      <c r="AI133" s="45">
        <v>1.06</v>
      </c>
      <c r="AJ133" s="45">
        <v>0.05</v>
      </c>
      <c r="AK133" s="45">
        <v>0.42</v>
      </c>
      <c r="AL133" s="45">
        <v>0.16</v>
      </c>
      <c r="AM133" s="45">
        <v>0.41</v>
      </c>
      <c r="AN133" s="45">
        <v>0.17</v>
      </c>
      <c r="AO133" s="45">
        <v>0.02</v>
      </c>
      <c r="AP133" s="45">
        <v>0.09</v>
      </c>
      <c r="AQ133" s="45">
        <v>70</v>
      </c>
      <c r="AR133" s="45">
        <v>43</v>
      </c>
      <c r="AS133" s="45">
        <v>7</v>
      </c>
      <c r="AT133" s="45">
        <v>42</v>
      </c>
      <c r="AU133" s="45">
        <v>0.3</v>
      </c>
      <c r="AV133" s="45">
        <v>0.14</v>
      </c>
      <c r="AW133" s="45">
        <v>0</v>
      </c>
      <c r="AX133" s="45">
        <v>0</v>
      </c>
      <c r="AY133" s="45">
        <v>0</v>
      </c>
      <c r="AZ133" s="45">
        <v>18</v>
      </c>
      <c r="BA133" s="47">
        <v>0</v>
      </c>
      <c r="BB133" s="33">
        <v>0</v>
      </c>
      <c r="BC133" s="33">
        <v>0</v>
      </c>
      <c r="BD133" s="33">
        <v>0</v>
      </c>
      <c r="BE133" s="33">
        <v>0</v>
      </c>
      <c r="BF133" s="33">
        <v>0</v>
      </c>
      <c r="BG133" s="33">
        <v>0</v>
      </c>
      <c r="BH133" s="33">
        <v>0</v>
      </c>
      <c r="BI133" s="33">
        <v>0</v>
      </c>
      <c r="BJ133" s="33">
        <v>0</v>
      </c>
      <c r="BK133" s="1"/>
      <c r="BL133" s="8">
        <v>2</v>
      </c>
      <c r="BM133" s="8">
        <v>4</v>
      </c>
      <c r="BN133" s="56">
        <f t="shared" si="37"/>
        <v>69.15664</v>
      </c>
      <c r="BO133" s="57">
        <f t="shared" si="35"/>
        <v>13.399999999999999</v>
      </c>
      <c r="BP133" s="33">
        <f t="shared" si="28"/>
        <v>1</v>
      </c>
      <c r="BQ133" s="56">
        <f t="shared" si="38"/>
        <v>6.602180690716953</v>
      </c>
      <c r="BR133" s="56">
        <f t="shared" si="22"/>
        <v>84.40882069071694</v>
      </c>
      <c r="BS133" s="36">
        <f t="shared" si="29"/>
        <v>3.726270469010112</v>
      </c>
      <c r="BT133" s="7">
        <f t="shared" si="30"/>
        <v>74.62164524205885</v>
      </c>
      <c r="BU133" s="61">
        <f t="shared" si="36"/>
        <v>3.294210613761284</v>
      </c>
      <c r="BV133" s="61">
        <f t="shared" si="31"/>
        <v>2.8771527198988966</v>
      </c>
      <c r="BW133" s="61">
        <f t="shared" si="32"/>
        <v>1.8326383620889244</v>
      </c>
      <c r="BX133" s="61">
        <f t="shared" si="33"/>
        <v>2.0772173495428117</v>
      </c>
      <c r="BY133" s="61">
        <f t="shared" si="39"/>
        <v>1.412383215272655</v>
      </c>
      <c r="CA133" s="46">
        <v>1.94</v>
      </c>
      <c r="CB133" s="46">
        <v>2.06</v>
      </c>
      <c r="CC133" s="46">
        <v>1.4</v>
      </c>
      <c r="CD133" s="45">
        <v>84</v>
      </c>
      <c r="CF133" s="46">
        <v>3.15</v>
      </c>
      <c r="CG133" s="36">
        <v>87.12777080140954</v>
      </c>
      <c r="CI133" s="34">
        <f t="shared" si="34"/>
        <v>0.8383122717541702</v>
      </c>
    </row>
    <row r="134" spans="1:87" s="44" customFormat="1" ht="12.75">
      <c r="A134" s="33">
        <v>129</v>
      </c>
      <c r="B134" s="44" t="s">
        <v>291</v>
      </c>
      <c r="C134" s="45" t="s">
        <v>46</v>
      </c>
      <c r="D134" s="45">
        <v>93</v>
      </c>
      <c r="E134" s="36">
        <f t="shared" si="23"/>
        <v>1.1321974334376919</v>
      </c>
      <c r="F134" s="56">
        <f t="shared" si="24"/>
        <v>79.0704</v>
      </c>
      <c r="G134" s="56">
        <f t="shared" si="25"/>
        <v>91.36</v>
      </c>
      <c r="H134" s="36">
        <f t="shared" si="26"/>
        <v>1.0499433107721252</v>
      </c>
      <c r="I134" s="36">
        <f t="shared" si="27"/>
        <v>0.7312721600206448</v>
      </c>
      <c r="J134" s="39">
        <v>0</v>
      </c>
      <c r="K134" s="46">
        <v>0</v>
      </c>
      <c r="L134" s="46">
        <v>3</v>
      </c>
      <c r="M134" s="45">
        <v>0</v>
      </c>
      <c r="N134" s="45">
        <v>18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45">
        <v>0</v>
      </c>
      <c r="AA134" s="45">
        <v>0</v>
      </c>
      <c r="AB134" s="45">
        <v>0</v>
      </c>
      <c r="AC134" s="45">
        <v>0</v>
      </c>
      <c r="AD134" s="45">
        <v>0</v>
      </c>
      <c r="AE134" s="45">
        <v>0</v>
      </c>
      <c r="AF134" s="45">
        <v>0</v>
      </c>
      <c r="AG134" s="45">
        <v>0</v>
      </c>
      <c r="AH134" s="45">
        <v>0</v>
      </c>
      <c r="AI134" s="45">
        <v>0</v>
      </c>
      <c r="AJ134" s="45">
        <v>1.6</v>
      </c>
      <c r="AK134" s="45">
        <v>1.8</v>
      </c>
      <c r="AL134" s="45">
        <v>0.23</v>
      </c>
      <c r="AM134" s="45">
        <v>3.16</v>
      </c>
      <c r="AN134" s="45">
        <v>1.15</v>
      </c>
      <c r="AO134" s="45">
        <v>1.54</v>
      </c>
      <c r="AP134" s="45">
        <v>1.1</v>
      </c>
      <c r="AQ134" s="45">
        <v>270</v>
      </c>
      <c r="AR134" s="45">
        <v>8</v>
      </c>
      <c r="AS134" s="45">
        <v>7</v>
      </c>
      <c r="AT134" s="45">
        <v>9</v>
      </c>
      <c r="AU134" s="45">
        <v>0</v>
      </c>
      <c r="AV134" s="45">
        <v>0</v>
      </c>
      <c r="AW134" s="45">
        <v>11</v>
      </c>
      <c r="AX134" s="45">
        <v>0</v>
      </c>
      <c r="AY134" s="45">
        <v>0</v>
      </c>
      <c r="AZ134" s="45">
        <v>0</v>
      </c>
      <c r="BA134" s="47">
        <v>0</v>
      </c>
      <c r="BB134" s="33">
        <v>0</v>
      </c>
      <c r="BC134" s="33">
        <v>0</v>
      </c>
      <c r="BD134" s="33">
        <v>0</v>
      </c>
      <c r="BE134" s="33">
        <v>0</v>
      </c>
      <c r="BF134" s="33">
        <v>0</v>
      </c>
      <c r="BG134" s="33">
        <v>0</v>
      </c>
      <c r="BH134" s="33">
        <v>0</v>
      </c>
      <c r="BI134" s="33">
        <v>0</v>
      </c>
      <c r="BJ134" s="33">
        <v>0</v>
      </c>
      <c r="BL134" s="33">
        <v>0</v>
      </c>
      <c r="BM134" s="33">
        <v>0</v>
      </c>
      <c r="BN134" s="56">
        <f t="shared" si="37"/>
        <v>80.36</v>
      </c>
      <c r="BO134" s="57">
        <f t="shared" si="35"/>
        <v>18</v>
      </c>
      <c r="BP134" s="33">
        <f t="shared" si="28"/>
        <v>0</v>
      </c>
      <c r="BQ134" s="56">
        <f t="shared" si="38"/>
        <v>0</v>
      </c>
      <c r="BR134" s="56">
        <f t="shared" si="22"/>
        <v>91.36</v>
      </c>
      <c r="BS134" s="36">
        <f t="shared" si="29"/>
        <v>4.08312</v>
      </c>
      <c r="BT134" s="7">
        <f t="shared" si="30"/>
        <v>79.0704</v>
      </c>
      <c r="BU134" s="61">
        <f t="shared" si="36"/>
        <v>3.533865276357268</v>
      </c>
      <c r="BV134" s="61">
        <f t="shared" si="31"/>
        <v>3.119203929120841</v>
      </c>
      <c r="BW134" s="61">
        <f t="shared" si="32"/>
        <v>2.495363143296673</v>
      </c>
      <c r="BX134" s="61">
        <f t="shared" si="33"/>
        <v>2.314075056941764</v>
      </c>
      <c r="BY134" s="61">
        <f t="shared" si="39"/>
        <v>1.6117238406855012</v>
      </c>
      <c r="CA134" s="46">
        <v>0</v>
      </c>
      <c r="CB134" s="46">
        <v>0</v>
      </c>
      <c r="CC134" s="46">
        <v>0</v>
      </c>
      <c r="CD134" s="45">
        <v>0</v>
      </c>
      <c r="CF134" s="46">
        <v>0</v>
      </c>
      <c r="CG134" s="36">
        <v>0</v>
      </c>
      <c r="CI134" s="34" t="e">
        <f t="shared" si="34"/>
        <v>#DIV/0!</v>
      </c>
    </row>
    <row r="135" spans="1:87" s="44" customFormat="1" ht="12.75">
      <c r="A135" s="33">
        <v>130</v>
      </c>
      <c r="B135" s="44" t="s">
        <v>298</v>
      </c>
      <c r="C135" s="45" t="s">
        <v>46</v>
      </c>
      <c r="D135" s="45">
        <f>AVERAGE(D97,D112)</f>
        <v>87</v>
      </c>
      <c r="E135" s="36">
        <f aca="true" t="shared" si="40" ref="E135:E198">BW135/2.204</f>
        <v>0.7948003681861917</v>
      </c>
      <c r="F135" s="56">
        <f aca="true" t="shared" si="41" ref="F135:F198">BT135</f>
        <v>72.89621174332534</v>
      </c>
      <c r="G135" s="56">
        <f aca="true" t="shared" si="42" ref="G135:G198">BR135</f>
        <v>81.71283084894584</v>
      </c>
      <c r="H135" s="36">
        <f aca="true" t="shared" si="43" ref="H135:H198">BX135/2.204</f>
        <v>0.8923882909594842</v>
      </c>
      <c r="I135" s="36">
        <f aca="true" t="shared" si="44" ref="I135:I198">BY135/2.204</f>
        <v>0.5979887993175973</v>
      </c>
      <c r="J135" s="39">
        <f aca="true" t="shared" si="45" ref="J135:BJ135">AVERAGE(J97,J112)</f>
        <v>43.97877954737815</v>
      </c>
      <c r="K135" s="46">
        <f t="shared" si="45"/>
        <v>1.79</v>
      </c>
      <c r="L135" s="46">
        <f t="shared" si="45"/>
        <v>1.52</v>
      </c>
      <c r="M135" s="45">
        <f t="shared" si="45"/>
        <v>1457</v>
      </c>
      <c r="N135" s="45">
        <f t="shared" si="45"/>
        <v>11.9</v>
      </c>
      <c r="O135" s="45">
        <f t="shared" si="45"/>
        <v>12.5</v>
      </c>
      <c r="P135" s="45">
        <f t="shared" si="45"/>
        <v>57.5</v>
      </c>
      <c r="Q135" s="45">
        <f t="shared" si="45"/>
        <v>42.5</v>
      </c>
      <c r="R135" s="45">
        <f t="shared" si="45"/>
        <v>7</v>
      </c>
      <c r="S135" s="45">
        <f t="shared" si="45"/>
        <v>18.5</v>
      </c>
      <c r="T135" s="39">
        <f t="shared" si="45"/>
        <v>5.66</v>
      </c>
      <c r="U135" s="39">
        <f t="shared" si="45"/>
        <v>6.61</v>
      </c>
      <c r="V135" s="39">
        <f t="shared" si="45"/>
        <v>63.5</v>
      </c>
      <c r="W135" s="39">
        <f t="shared" si="45"/>
        <v>90</v>
      </c>
      <c r="X135" s="39">
        <f t="shared" si="45"/>
        <v>3.3</v>
      </c>
      <c r="Y135" s="39">
        <f t="shared" si="45"/>
        <v>2.8</v>
      </c>
      <c r="Z135" s="45">
        <f t="shared" si="45"/>
        <v>0.9650000000000001</v>
      </c>
      <c r="AA135" s="45">
        <f t="shared" si="45"/>
        <v>2.36</v>
      </c>
      <c r="AB135" s="45">
        <f t="shared" si="45"/>
        <v>3.325</v>
      </c>
      <c r="AC135" s="45">
        <f t="shared" si="45"/>
        <v>2.9749999999999996</v>
      </c>
      <c r="AD135" s="45">
        <f t="shared" si="45"/>
        <v>8.780000000000001</v>
      </c>
      <c r="AE135" s="45">
        <f t="shared" si="45"/>
        <v>3.3049999999999997</v>
      </c>
      <c r="AF135" s="45">
        <f t="shared" si="45"/>
        <v>4.3149999999999995</v>
      </c>
      <c r="AG135" s="45">
        <f t="shared" si="45"/>
        <v>2.175</v>
      </c>
      <c r="AH135" s="45">
        <f t="shared" si="45"/>
        <v>4.625</v>
      </c>
      <c r="AI135" s="45">
        <f t="shared" si="45"/>
        <v>0.815</v>
      </c>
      <c r="AJ135" s="45">
        <f t="shared" si="45"/>
        <v>0.045</v>
      </c>
      <c r="AK135" s="45">
        <f t="shared" si="45"/>
        <v>0.35</v>
      </c>
      <c r="AL135" s="45">
        <f t="shared" si="45"/>
        <v>0.13</v>
      </c>
      <c r="AM135" s="45">
        <f t="shared" si="45"/>
        <v>0.42500000000000004</v>
      </c>
      <c r="AN135" s="45">
        <f t="shared" si="45"/>
        <v>0.15500000000000003</v>
      </c>
      <c r="AO135" s="45">
        <f t="shared" si="45"/>
        <v>0.02</v>
      </c>
      <c r="AP135" s="45">
        <f t="shared" si="45"/>
        <v>0.095</v>
      </c>
      <c r="AQ135" s="45">
        <f t="shared" si="45"/>
        <v>50</v>
      </c>
      <c r="AR135" s="45">
        <f t="shared" si="45"/>
        <v>31</v>
      </c>
      <c r="AS135" s="45">
        <f t="shared" si="45"/>
        <v>7</v>
      </c>
      <c r="AT135" s="45">
        <f t="shared" si="45"/>
        <v>12</v>
      </c>
      <c r="AU135" s="45">
        <f t="shared" si="45"/>
        <v>0.145</v>
      </c>
      <c r="AV135" s="45">
        <f t="shared" si="45"/>
        <v>0.125</v>
      </c>
      <c r="AW135" s="45">
        <f t="shared" si="45"/>
        <v>0.060000000000000005</v>
      </c>
      <c r="AX135" s="45">
        <f t="shared" si="45"/>
        <v>0</v>
      </c>
      <c r="AY135" s="45">
        <f t="shared" si="45"/>
        <v>0</v>
      </c>
      <c r="AZ135" s="45">
        <f t="shared" si="45"/>
        <v>13</v>
      </c>
      <c r="BA135" s="47">
        <f t="shared" si="45"/>
        <v>0</v>
      </c>
      <c r="BB135" s="33">
        <f t="shared" si="45"/>
        <v>0.085</v>
      </c>
      <c r="BC135" s="33">
        <f t="shared" si="45"/>
        <v>550.5</v>
      </c>
      <c r="BD135" s="33">
        <f t="shared" si="45"/>
        <v>0.28</v>
      </c>
      <c r="BE135" s="33">
        <f t="shared" si="45"/>
        <v>26.5</v>
      </c>
      <c r="BF135" s="33">
        <f t="shared" si="45"/>
        <v>4</v>
      </c>
      <c r="BG135" s="33">
        <f t="shared" si="45"/>
        <v>0.85</v>
      </c>
      <c r="BH135" s="33">
        <f t="shared" si="45"/>
        <v>2.35</v>
      </c>
      <c r="BI135" s="33">
        <f t="shared" si="45"/>
        <v>1.65</v>
      </c>
      <c r="BJ135" s="33">
        <f t="shared" si="45"/>
        <v>0</v>
      </c>
      <c r="BL135" s="33">
        <v>5</v>
      </c>
      <c r="BM135" s="33">
        <v>11</v>
      </c>
      <c r="BN135" s="56">
        <f t="shared" si="37"/>
        <v>64.2243</v>
      </c>
      <c r="BO135" s="57">
        <f t="shared" si="35"/>
        <v>9.9</v>
      </c>
      <c r="BP135" s="33">
        <f t="shared" si="28"/>
        <v>2.3</v>
      </c>
      <c r="BQ135" s="56">
        <f t="shared" si="38"/>
        <v>9.41353084894584</v>
      </c>
      <c r="BR135" s="56">
        <f aca="true" t="shared" si="46" ref="BR135:BR198">IF(BN135+BO135+BP135*2.25+BQ135-7&gt;0,BN135+BO135+BP135*2.25+BQ135-7,0)</f>
        <v>81.71283084894584</v>
      </c>
      <c r="BS135" s="36">
        <f t="shared" si="29"/>
        <v>3.563388895655726</v>
      </c>
      <c r="BT135" s="7">
        <f t="shared" si="30"/>
        <v>72.89621174332534</v>
      </c>
      <c r="BU135" s="61">
        <f t="shared" si="36"/>
        <v>3.1789077524644966</v>
      </c>
      <c r="BV135" s="61">
        <f t="shared" si="31"/>
        <v>2.762076829989142</v>
      </c>
      <c r="BW135" s="61">
        <f t="shared" si="32"/>
        <v>1.7517400114823667</v>
      </c>
      <c r="BX135" s="61">
        <f t="shared" si="33"/>
        <v>1.9668237932747035</v>
      </c>
      <c r="BY135" s="61">
        <f t="shared" si="39"/>
        <v>1.3179673136959846</v>
      </c>
      <c r="CA135" s="46">
        <v>0</v>
      </c>
      <c r="CB135" s="46">
        <v>0</v>
      </c>
      <c r="CC135" s="46">
        <v>0</v>
      </c>
      <c r="CD135" s="45">
        <v>0</v>
      </c>
      <c r="CF135" s="46">
        <v>0</v>
      </c>
      <c r="CG135" s="36">
        <v>0</v>
      </c>
      <c r="CI135" s="34">
        <f aca="true" t="shared" si="47" ref="CI135:CI198">(1-((S135*U135/100)/(S135-(S135*BM135/100)))^0.667)</f>
        <v>0.8234648304380365</v>
      </c>
    </row>
    <row r="136" spans="1:87" s="20" customFormat="1" ht="12.75">
      <c r="A136" s="33">
        <v>131</v>
      </c>
      <c r="B136" s="20" t="s">
        <v>239</v>
      </c>
      <c r="C136" s="19" t="s">
        <v>46</v>
      </c>
      <c r="D136" s="19">
        <v>0</v>
      </c>
      <c r="E136" s="36">
        <f t="shared" si="40"/>
        <v>0.8353299595301249</v>
      </c>
      <c r="F136" s="56">
        <f t="shared" si="41"/>
        <v>78.84</v>
      </c>
      <c r="G136" s="56">
        <f t="shared" si="42"/>
        <v>91</v>
      </c>
      <c r="H136" s="36">
        <f t="shared" si="43"/>
        <v>0.9697758313564483</v>
      </c>
      <c r="I136" s="36">
        <f t="shared" si="44"/>
        <v>0.6639914564449187</v>
      </c>
      <c r="J136" s="18">
        <v>0</v>
      </c>
      <c r="K136" s="21">
        <v>0</v>
      </c>
      <c r="L136" s="21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0</v>
      </c>
      <c r="R136" s="19">
        <v>0</v>
      </c>
      <c r="S136" s="19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v>0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0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9">
        <v>0</v>
      </c>
      <c r="AZ136" s="19">
        <v>0</v>
      </c>
      <c r="BA136" s="13">
        <v>0</v>
      </c>
      <c r="BB136" s="22">
        <v>0</v>
      </c>
      <c r="BC136" s="22">
        <v>0</v>
      </c>
      <c r="BD136" s="22">
        <v>0</v>
      </c>
      <c r="BE136" s="22">
        <v>0</v>
      </c>
      <c r="BF136" s="22">
        <v>0</v>
      </c>
      <c r="BG136" s="22">
        <v>0</v>
      </c>
      <c r="BH136" s="22">
        <v>0</v>
      </c>
      <c r="BI136" s="22">
        <v>0</v>
      </c>
      <c r="BJ136" s="22">
        <v>0</v>
      </c>
      <c r="BL136" s="22"/>
      <c r="BM136" s="22"/>
      <c r="BN136" s="56">
        <f t="shared" si="37"/>
        <v>98</v>
      </c>
      <c r="BO136" s="57">
        <f t="shared" si="35"/>
        <v>0</v>
      </c>
      <c r="BP136" s="22">
        <f aca="true" t="shared" si="48" ref="BP136:BP197">IF(X136&gt;1,X136-1,0)</f>
        <v>0</v>
      </c>
      <c r="BQ136" s="56">
        <f t="shared" si="38"/>
        <v>0</v>
      </c>
      <c r="BR136" s="56">
        <f t="shared" si="46"/>
        <v>91</v>
      </c>
      <c r="BS136" s="15">
        <f aca="true" t="shared" si="49" ref="BS136:BS197">BN136/100*4.2+BQ136/100*4.2+BO136/100*5.6+BP136/100*9.4-0.3</f>
        <v>3.816</v>
      </c>
      <c r="BT136" s="7">
        <f aca="true" t="shared" si="50" ref="BT136:BT199">IF(BR136&gt;60,(BR136-((0.18*BR136)-10.3)*2)/BR136*BR136,BR136)</f>
        <v>78.84</v>
      </c>
      <c r="BU136" s="61">
        <f t="shared" si="36"/>
        <v>3.306081758241758</v>
      </c>
      <c r="BV136" s="61">
        <f aca="true" t="shared" si="51" ref="BV136:BV199">IF(BU136&gt;0,IF(X136&gt;3,1.01*BU136-0.45+0.0046*(X136-3),1.01*BU136-0.45),0)</f>
        <v>2.8891425758241756</v>
      </c>
      <c r="BW136" s="61">
        <f aca="true" t="shared" si="52" ref="BW136:BW199">IF(BV136&gt;0,IF(BV136&lt;3,0.703*BV136-0.19,IF(AND(X136&gt;=3,X136&lt;75),0.703*BV136-0.19+(((0.097*BV136+0.19)/97)*(X136-3)),BV136*0.8)),0)</f>
        <v>1.8410672308043954</v>
      </c>
      <c r="BX136" s="61">
        <f aca="true" t="shared" si="53" ref="BX136:BX199">IF(BS136&gt;0,1.37*(BS136*0.82)-0.138*(BS136*0.82)^2+0.0105*(BS136*0.82)^3-1.12,0)</f>
        <v>2.1373859323096123</v>
      </c>
      <c r="BY136" s="61">
        <f t="shared" si="39"/>
        <v>1.463437170004601</v>
      </c>
      <c r="CA136" s="21">
        <v>0</v>
      </c>
      <c r="CB136" s="21">
        <v>0</v>
      </c>
      <c r="CC136" s="21">
        <v>0</v>
      </c>
      <c r="CD136" s="19">
        <v>0</v>
      </c>
      <c r="CF136" s="21">
        <v>0</v>
      </c>
      <c r="CG136" s="15">
        <v>0</v>
      </c>
      <c r="CI136" s="34" t="e">
        <f t="shared" si="47"/>
        <v>#DIV/0!</v>
      </c>
    </row>
    <row r="137" spans="1:87" s="20" customFormat="1" ht="12.75">
      <c r="A137" s="33">
        <v>132</v>
      </c>
      <c r="B137" s="20" t="s">
        <v>239</v>
      </c>
      <c r="C137" s="19" t="s">
        <v>46</v>
      </c>
      <c r="D137" s="19">
        <v>0</v>
      </c>
      <c r="E137" s="36">
        <f t="shared" si="40"/>
        <v>0.8353299595301249</v>
      </c>
      <c r="F137" s="56">
        <f t="shared" si="41"/>
        <v>78.84</v>
      </c>
      <c r="G137" s="56">
        <f t="shared" si="42"/>
        <v>91</v>
      </c>
      <c r="H137" s="36">
        <f t="shared" si="43"/>
        <v>0.9697758313564483</v>
      </c>
      <c r="I137" s="36">
        <f t="shared" si="44"/>
        <v>0.6639914564449187</v>
      </c>
      <c r="J137" s="18">
        <v>0</v>
      </c>
      <c r="K137" s="21">
        <v>0</v>
      </c>
      <c r="L137" s="21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3">
        <v>0</v>
      </c>
      <c r="BB137" s="22">
        <v>0</v>
      </c>
      <c r="BC137" s="22">
        <v>0</v>
      </c>
      <c r="BD137" s="22">
        <v>0</v>
      </c>
      <c r="BE137" s="22">
        <v>0</v>
      </c>
      <c r="BF137" s="22">
        <v>0</v>
      </c>
      <c r="BG137" s="22">
        <v>0</v>
      </c>
      <c r="BH137" s="22">
        <v>0</v>
      </c>
      <c r="BI137" s="22">
        <v>0</v>
      </c>
      <c r="BJ137" s="22">
        <v>0</v>
      </c>
      <c r="BL137" s="22"/>
      <c r="BM137" s="22"/>
      <c r="BN137" s="56">
        <f t="shared" si="37"/>
        <v>98</v>
      </c>
      <c r="BO137" s="57">
        <f t="shared" si="35"/>
        <v>0</v>
      </c>
      <c r="BP137" s="22">
        <f t="shared" si="48"/>
        <v>0</v>
      </c>
      <c r="BQ137" s="56">
        <f t="shared" si="38"/>
        <v>0</v>
      </c>
      <c r="BR137" s="56">
        <f t="shared" si="46"/>
        <v>91</v>
      </c>
      <c r="BS137" s="15">
        <f t="shared" si="49"/>
        <v>3.816</v>
      </c>
      <c r="BT137" s="7">
        <f t="shared" si="50"/>
        <v>78.84</v>
      </c>
      <c r="BU137" s="61">
        <f t="shared" si="36"/>
        <v>3.306081758241758</v>
      </c>
      <c r="BV137" s="61">
        <f t="shared" si="51"/>
        <v>2.8891425758241756</v>
      </c>
      <c r="BW137" s="61">
        <f t="shared" si="52"/>
        <v>1.8410672308043954</v>
      </c>
      <c r="BX137" s="61">
        <f t="shared" si="53"/>
        <v>2.1373859323096123</v>
      </c>
      <c r="BY137" s="61">
        <f t="shared" si="39"/>
        <v>1.463437170004601</v>
      </c>
      <c r="CA137" s="21">
        <v>0</v>
      </c>
      <c r="CB137" s="21">
        <v>0</v>
      </c>
      <c r="CC137" s="21">
        <v>0</v>
      </c>
      <c r="CD137" s="19">
        <v>0</v>
      </c>
      <c r="CF137" s="21">
        <v>0</v>
      </c>
      <c r="CG137" s="15">
        <v>0</v>
      </c>
      <c r="CI137" s="34" t="e">
        <f t="shared" si="47"/>
        <v>#DIV/0!</v>
      </c>
    </row>
    <row r="138" spans="1:87" s="20" customFormat="1" ht="12.75">
      <c r="A138" s="33">
        <v>133</v>
      </c>
      <c r="B138" s="20" t="s">
        <v>239</v>
      </c>
      <c r="C138" s="19" t="s">
        <v>46</v>
      </c>
      <c r="D138" s="19">
        <v>0</v>
      </c>
      <c r="E138" s="36">
        <f t="shared" si="40"/>
        <v>0.8353299595301249</v>
      </c>
      <c r="F138" s="56">
        <f t="shared" si="41"/>
        <v>78.84</v>
      </c>
      <c r="G138" s="56">
        <f t="shared" si="42"/>
        <v>91</v>
      </c>
      <c r="H138" s="36">
        <f t="shared" si="43"/>
        <v>0.9697758313564483</v>
      </c>
      <c r="I138" s="36">
        <f t="shared" si="44"/>
        <v>0.6639914564449187</v>
      </c>
      <c r="J138" s="18">
        <v>0</v>
      </c>
      <c r="K138" s="21">
        <v>0</v>
      </c>
      <c r="L138" s="21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  <c r="AT138" s="19">
        <v>0</v>
      </c>
      <c r="AU138" s="19">
        <v>0</v>
      </c>
      <c r="AV138" s="19">
        <v>0</v>
      </c>
      <c r="AW138" s="19">
        <v>0</v>
      </c>
      <c r="AX138" s="19">
        <v>0</v>
      </c>
      <c r="AY138" s="19">
        <v>0</v>
      </c>
      <c r="AZ138" s="19">
        <v>0</v>
      </c>
      <c r="BA138" s="13">
        <v>0</v>
      </c>
      <c r="BB138" s="22">
        <v>0</v>
      </c>
      <c r="BC138" s="22">
        <v>0</v>
      </c>
      <c r="BD138" s="22">
        <v>0</v>
      </c>
      <c r="BE138" s="22">
        <v>0</v>
      </c>
      <c r="BF138" s="22">
        <v>0</v>
      </c>
      <c r="BG138" s="22">
        <v>0</v>
      </c>
      <c r="BH138" s="22">
        <v>0</v>
      </c>
      <c r="BI138" s="22">
        <v>0</v>
      </c>
      <c r="BJ138" s="22">
        <v>0</v>
      </c>
      <c r="BL138" s="22"/>
      <c r="BM138" s="22"/>
      <c r="BN138" s="56">
        <f t="shared" si="37"/>
        <v>98</v>
      </c>
      <c r="BO138" s="57">
        <f t="shared" si="35"/>
        <v>0</v>
      </c>
      <c r="BP138" s="22">
        <f t="shared" si="48"/>
        <v>0</v>
      </c>
      <c r="BQ138" s="56">
        <f t="shared" si="38"/>
        <v>0</v>
      </c>
      <c r="BR138" s="56">
        <f t="shared" si="46"/>
        <v>91</v>
      </c>
      <c r="BS138" s="15">
        <f t="shared" si="49"/>
        <v>3.816</v>
      </c>
      <c r="BT138" s="7">
        <f t="shared" si="50"/>
        <v>78.84</v>
      </c>
      <c r="BU138" s="61">
        <f t="shared" si="36"/>
        <v>3.306081758241758</v>
      </c>
      <c r="BV138" s="61">
        <f t="shared" si="51"/>
        <v>2.8891425758241756</v>
      </c>
      <c r="BW138" s="61">
        <f t="shared" si="52"/>
        <v>1.8410672308043954</v>
      </c>
      <c r="BX138" s="61">
        <f t="shared" si="53"/>
        <v>2.1373859323096123</v>
      </c>
      <c r="BY138" s="61">
        <f t="shared" si="39"/>
        <v>1.463437170004601</v>
      </c>
      <c r="CA138" s="21">
        <v>0</v>
      </c>
      <c r="CB138" s="21">
        <v>0</v>
      </c>
      <c r="CC138" s="21">
        <v>0</v>
      </c>
      <c r="CD138" s="19">
        <v>0</v>
      </c>
      <c r="CF138" s="21">
        <v>0</v>
      </c>
      <c r="CG138" s="15">
        <v>0</v>
      </c>
      <c r="CI138" s="34" t="e">
        <f t="shared" si="47"/>
        <v>#DIV/0!</v>
      </c>
    </row>
    <row r="139" spans="1:87" s="20" customFormat="1" ht="12.75">
      <c r="A139" s="33">
        <v>134</v>
      </c>
      <c r="B139" s="20" t="s">
        <v>239</v>
      </c>
      <c r="C139" s="19" t="s">
        <v>46</v>
      </c>
      <c r="D139" s="19">
        <v>0</v>
      </c>
      <c r="E139" s="36">
        <f t="shared" si="40"/>
        <v>0.8353299595301249</v>
      </c>
      <c r="F139" s="56">
        <f t="shared" si="41"/>
        <v>78.84</v>
      </c>
      <c r="G139" s="56">
        <f t="shared" si="42"/>
        <v>91</v>
      </c>
      <c r="H139" s="36">
        <f t="shared" si="43"/>
        <v>0.9697758313564483</v>
      </c>
      <c r="I139" s="36">
        <f t="shared" si="44"/>
        <v>0.6639914564449187</v>
      </c>
      <c r="J139" s="18">
        <v>0</v>
      </c>
      <c r="K139" s="21">
        <v>0</v>
      </c>
      <c r="L139" s="21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8">
        <v>0</v>
      </c>
      <c r="U139" s="18">
        <v>0</v>
      </c>
      <c r="V139" s="18">
        <v>0</v>
      </c>
      <c r="W139" s="18">
        <v>0</v>
      </c>
      <c r="X139" s="18">
        <v>0</v>
      </c>
      <c r="Y139" s="18">
        <v>0</v>
      </c>
      <c r="Z139" s="19">
        <v>0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0</v>
      </c>
      <c r="AZ139" s="19">
        <v>0</v>
      </c>
      <c r="BA139" s="13">
        <v>0</v>
      </c>
      <c r="BB139" s="22">
        <v>0</v>
      </c>
      <c r="BC139" s="22">
        <v>0</v>
      </c>
      <c r="BD139" s="22">
        <v>0</v>
      </c>
      <c r="BE139" s="22">
        <v>0</v>
      </c>
      <c r="BF139" s="22">
        <v>0</v>
      </c>
      <c r="BG139" s="22">
        <v>0</v>
      </c>
      <c r="BH139" s="22">
        <v>0</v>
      </c>
      <c r="BI139" s="22">
        <v>0</v>
      </c>
      <c r="BJ139" s="22">
        <v>0</v>
      </c>
      <c r="BL139" s="22"/>
      <c r="BM139" s="22"/>
      <c r="BN139" s="56">
        <f t="shared" si="37"/>
        <v>98</v>
      </c>
      <c r="BO139" s="57">
        <f aca="true" t="shared" si="54" ref="BO139:BO202">IF(N139&gt;0,IF(C139="F",N139*EXP(-1.2*(BL139/N139)),(1-(0.4*(BL139/N139)))*N139),0)</f>
        <v>0</v>
      </c>
      <c r="BP139" s="22">
        <f t="shared" si="48"/>
        <v>0</v>
      </c>
      <c r="BQ139" s="56">
        <f t="shared" si="38"/>
        <v>0</v>
      </c>
      <c r="BR139" s="56">
        <f t="shared" si="46"/>
        <v>91</v>
      </c>
      <c r="BS139" s="15">
        <f t="shared" si="49"/>
        <v>3.816</v>
      </c>
      <c r="BT139" s="7">
        <f t="shared" si="50"/>
        <v>78.84</v>
      </c>
      <c r="BU139" s="61">
        <f aca="true" t="shared" si="55" ref="BU139:BU202">IF(BR139&gt;0,(BR139-((0.18*BR139)-10.3)*2)/BR139*BS139,0)</f>
        <v>3.306081758241758</v>
      </c>
      <c r="BV139" s="61">
        <f t="shared" si="51"/>
        <v>2.8891425758241756</v>
      </c>
      <c r="BW139" s="61">
        <f t="shared" si="52"/>
        <v>1.8410672308043954</v>
      </c>
      <c r="BX139" s="61">
        <f t="shared" si="53"/>
        <v>2.1373859323096123</v>
      </c>
      <c r="BY139" s="61">
        <f t="shared" si="39"/>
        <v>1.463437170004601</v>
      </c>
      <c r="CA139" s="21">
        <v>0</v>
      </c>
      <c r="CB139" s="21">
        <v>0</v>
      </c>
      <c r="CC139" s="21">
        <v>0</v>
      </c>
      <c r="CD139" s="19">
        <v>0</v>
      </c>
      <c r="CF139" s="21">
        <v>0</v>
      </c>
      <c r="CG139" s="15">
        <v>0</v>
      </c>
      <c r="CI139" s="34" t="e">
        <f t="shared" si="47"/>
        <v>#DIV/0!</v>
      </c>
    </row>
    <row r="140" spans="1:87" s="20" customFormat="1" ht="12.75">
      <c r="A140" s="33">
        <v>135</v>
      </c>
      <c r="B140" s="20" t="s">
        <v>239</v>
      </c>
      <c r="C140" s="19" t="s">
        <v>46</v>
      </c>
      <c r="D140" s="19">
        <v>0</v>
      </c>
      <c r="E140" s="36">
        <f t="shared" si="40"/>
        <v>0.8353299595301249</v>
      </c>
      <c r="F140" s="56">
        <f t="shared" si="41"/>
        <v>78.84</v>
      </c>
      <c r="G140" s="56">
        <f t="shared" si="42"/>
        <v>91</v>
      </c>
      <c r="H140" s="36">
        <f t="shared" si="43"/>
        <v>0.9697758313564483</v>
      </c>
      <c r="I140" s="36">
        <f t="shared" si="44"/>
        <v>0.6639914564449187</v>
      </c>
      <c r="J140" s="18">
        <v>0</v>
      </c>
      <c r="K140" s="21">
        <v>0</v>
      </c>
      <c r="L140" s="21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  <c r="Z140" s="19">
        <v>0</v>
      </c>
      <c r="AA140" s="19">
        <v>0</v>
      </c>
      <c r="AB140" s="19">
        <v>0</v>
      </c>
      <c r="AC140" s="19">
        <v>0</v>
      </c>
      <c r="AD140" s="19">
        <v>0</v>
      </c>
      <c r="AE140" s="19">
        <v>0</v>
      </c>
      <c r="AF140" s="19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3">
        <v>0</v>
      </c>
      <c r="BB140" s="22">
        <v>0</v>
      </c>
      <c r="BC140" s="22">
        <v>0</v>
      </c>
      <c r="BD140" s="22">
        <v>0</v>
      </c>
      <c r="BE140" s="22">
        <v>0</v>
      </c>
      <c r="BF140" s="22">
        <v>0</v>
      </c>
      <c r="BG140" s="22">
        <v>0</v>
      </c>
      <c r="BH140" s="22">
        <v>0</v>
      </c>
      <c r="BI140" s="22">
        <v>0</v>
      </c>
      <c r="BJ140" s="22">
        <v>0</v>
      </c>
      <c r="BL140" s="22"/>
      <c r="BM140" s="22"/>
      <c r="BN140" s="56">
        <f t="shared" si="37"/>
        <v>98</v>
      </c>
      <c r="BO140" s="57">
        <f t="shared" si="54"/>
        <v>0</v>
      </c>
      <c r="BP140" s="22">
        <f t="shared" si="48"/>
        <v>0</v>
      </c>
      <c r="BQ140" s="56">
        <f t="shared" si="38"/>
        <v>0</v>
      </c>
      <c r="BR140" s="56">
        <f t="shared" si="46"/>
        <v>91</v>
      </c>
      <c r="BS140" s="15">
        <f t="shared" si="49"/>
        <v>3.816</v>
      </c>
      <c r="BT140" s="7">
        <f t="shared" si="50"/>
        <v>78.84</v>
      </c>
      <c r="BU140" s="61">
        <f t="shared" si="55"/>
        <v>3.306081758241758</v>
      </c>
      <c r="BV140" s="61">
        <f t="shared" si="51"/>
        <v>2.8891425758241756</v>
      </c>
      <c r="BW140" s="61">
        <f t="shared" si="52"/>
        <v>1.8410672308043954</v>
      </c>
      <c r="BX140" s="61">
        <f t="shared" si="53"/>
        <v>2.1373859323096123</v>
      </c>
      <c r="BY140" s="61">
        <f t="shared" si="39"/>
        <v>1.463437170004601</v>
      </c>
      <c r="CA140" s="21">
        <v>0</v>
      </c>
      <c r="CB140" s="21">
        <v>0</v>
      </c>
      <c r="CC140" s="21">
        <v>0</v>
      </c>
      <c r="CD140" s="19">
        <v>0</v>
      </c>
      <c r="CF140" s="21">
        <v>0</v>
      </c>
      <c r="CG140" s="15">
        <v>0</v>
      </c>
      <c r="CI140" s="34" t="e">
        <f t="shared" si="47"/>
        <v>#DIV/0!</v>
      </c>
    </row>
    <row r="141" spans="1:87" s="20" customFormat="1" ht="12.75">
      <c r="A141" s="33">
        <v>136</v>
      </c>
      <c r="B141" s="20" t="s">
        <v>239</v>
      </c>
      <c r="C141" s="19" t="s">
        <v>46</v>
      </c>
      <c r="D141" s="19">
        <v>0</v>
      </c>
      <c r="E141" s="36">
        <f t="shared" si="40"/>
        <v>0.8353299595301249</v>
      </c>
      <c r="F141" s="56">
        <f t="shared" si="41"/>
        <v>78.84</v>
      </c>
      <c r="G141" s="56">
        <f t="shared" si="42"/>
        <v>91</v>
      </c>
      <c r="H141" s="36">
        <f t="shared" si="43"/>
        <v>0.9697758313564483</v>
      </c>
      <c r="I141" s="36">
        <f t="shared" si="44"/>
        <v>0.6639914564449187</v>
      </c>
      <c r="J141" s="18">
        <v>0</v>
      </c>
      <c r="K141" s="21">
        <v>0</v>
      </c>
      <c r="L141" s="21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19">
        <v>0</v>
      </c>
      <c r="AS141" s="19">
        <v>0</v>
      </c>
      <c r="AT141" s="19">
        <v>0</v>
      </c>
      <c r="AU141" s="19">
        <v>0</v>
      </c>
      <c r="AV141" s="19">
        <v>0</v>
      </c>
      <c r="AW141" s="19">
        <v>0</v>
      </c>
      <c r="AX141" s="19">
        <v>0</v>
      </c>
      <c r="AY141" s="19">
        <v>0</v>
      </c>
      <c r="AZ141" s="19">
        <v>0</v>
      </c>
      <c r="BA141" s="13">
        <v>0</v>
      </c>
      <c r="BB141" s="22">
        <v>0</v>
      </c>
      <c r="BC141" s="22">
        <v>0</v>
      </c>
      <c r="BD141" s="22">
        <v>0</v>
      </c>
      <c r="BE141" s="22">
        <v>0</v>
      </c>
      <c r="BF141" s="22">
        <v>0</v>
      </c>
      <c r="BG141" s="22">
        <v>0</v>
      </c>
      <c r="BH141" s="22">
        <v>0</v>
      </c>
      <c r="BI141" s="22">
        <v>0</v>
      </c>
      <c r="BJ141" s="22">
        <v>0</v>
      </c>
      <c r="BL141" s="22"/>
      <c r="BM141" s="22"/>
      <c r="BN141" s="56">
        <f t="shared" si="37"/>
        <v>98</v>
      </c>
      <c r="BO141" s="57">
        <f t="shared" si="54"/>
        <v>0</v>
      </c>
      <c r="BP141" s="22">
        <f t="shared" si="48"/>
        <v>0</v>
      </c>
      <c r="BQ141" s="56">
        <f t="shared" si="38"/>
        <v>0</v>
      </c>
      <c r="BR141" s="56">
        <f t="shared" si="46"/>
        <v>91</v>
      </c>
      <c r="BS141" s="15">
        <f t="shared" si="49"/>
        <v>3.816</v>
      </c>
      <c r="BT141" s="7">
        <f t="shared" si="50"/>
        <v>78.84</v>
      </c>
      <c r="BU141" s="61">
        <f t="shared" si="55"/>
        <v>3.306081758241758</v>
      </c>
      <c r="BV141" s="61">
        <f t="shared" si="51"/>
        <v>2.8891425758241756</v>
      </c>
      <c r="BW141" s="61">
        <f t="shared" si="52"/>
        <v>1.8410672308043954</v>
      </c>
      <c r="BX141" s="61">
        <f t="shared" si="53"/>
        <v>2.1373859323096123</v>
      </c>
      <c r="BY141" s="61">
        <f t="shared" si="39"/>
        <v>1.463437170004601</v>
      </c>
      <c r="CA141" s="21">
        <v>0</v>
      </c>
      <c r="CB141" s="21">
        <v>0</v>
      </c>
      <c r="CC141" s="21">
        <v>0</v>
      </c>
      <c r="CD141" s="19">
        <v>0</v>
      </c>
      <c r="CF141" s="21">
        <v>0</v>
      </c>
      <c r="CG141" s="15">
        <v>0</v>
      </c>
      <c r="CI141" s="34" t="e">
        <f t="shared" si="47"/>
        <v>#DIV/0!</v>
      </c>
    </row>
    <row r="142" spans="1:87" s="20" customFormat="1" ht="12.75">
      <c r="A142" s="33">
        <v>137</v>
      </c>
      <c r="B142" s="20" t="s">
        <v>239</v>
      </c>
      <c r="C142" s="19" t="s">
        <v>46</v>
      </c>
      <c r="D142" s="19">
        <v>0</v>
      </c>
      <c r="E142" s="36">
        <f t="shared" si="40"/>
        <v>0.8353299595301249</v>
      </c>
      <c r="F142" s="56">
        <f t="shared" si="41"/>
        <v>78.84</v>
      </c>
      <c r="G142" s="56">
        <f t="shared" si="42"/>
        <v>91</v>
      </c>
      <c r="H142" s="36">
        <f t="shared" si="43"/>
        <v>0.9697758313564483</v>
      </c>
      <c r="I142" s="36">
        <f t="shared" si="44"/>
        <v>0.6639914564449187</v>
      </c>
      <c r="J142" s="18">
        <v>0</v>
      </c>
      <c r="K142" s="21">
        <v>0</v>
      </c>
      <c r="L142" s="21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19">
        <v>0</v>
      </c>
      <c r="AS142" s="19">
        <v>0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3">
        <v>0</v>
      </c>
      <c r="BB142" s="22">
        <v>0</v>
      </c>
      <c r="BC142" s="22">
        <v>0</v>
      </c>
      <c r="BD142" s="22">
        <v>0</v>
      </c>
      <c r="BE142" s="22">
        <v>0</v>
      </c>
      <c r="BF142" s="22">
        <v>0</v>
      </c>
      <c r="BG142" s="22">
        <v>0</v>
      </c>
      <c r="BH142" s="22">
        <v>0</v>
      </c>
      <c r="BI142" s="22">
        <v>0</v>
      </c>
      <c r="BJ142" s="22">
        <v>0</v>
      </c>
      <c r="BL142" s="22"/>
      <c r="BM142" s="22"/>
      <c r="BN142" s="56">
        <f t="shared" si="37"/>
        <v>98</v>
      </c>
      <c r="BO142" s="57">
        <f t="shared" si="54"/>
        <v>0</v>
      </c>
      <c r="BP142" s="22">
        <f t="shared" si="48"/>
        <v>0</v>
      </c>
      <c r="BQ142" s="56">
        <f t="shared" si="38"/>
        <v>0</v>
      </c>
      <c r="BR142" s="56">
        <f t="shared" si="46"/>
        <v>91</v>
      </c>
      <c r="BS142" s="15">
        <f t="shared" si="49"/>
        <v>3.816</v>
      </c>
      <c r="BT142" s="7">
        <f t="shared" si="50"/>
        <v>78.84</v>
      </c>
      <c r="BU142" s="61">
        <f t="shared" si="55"/>
        <v>3.306081758241758</v>
      </c>
      <c r="BV142" s="61">
        <f t="shared" si="51"/>
        <v>2.8891425758241756</v>
      </c>
      <c r="BW142" s="61">
        <f t="shared" si="52"/>
        <v>1.8410672308043954</v>
      </c>
      <c r="BX142" s="61">
        <f t="shared" si="53"/>
        <v>2.1373859323096123</v>
      </c>
      <c r="BY142" s="61">
        <f t="shared" si="39"/>
        <v>1.463437170004601</v>
      </c>
      <c r="CA142" s="21">
        <v>0</v>
      </c>
      <c r="CB142" s="21">
        <v>0</v>
      </c>
      <c r="CC142" s="21">
        <v>0</v>
      </c>
      <c r="CD142" s="19">
        <v>0</v>
      </c>
      <c r="CF142" s="21">
        <v>0</v>
      </c>
      <c r="CG142" s="15">
        <v>0</v>
      </c>
      <c r="CI142" s="34" t="e">
        <f t="shared" si="47"/>
        <v>#DIV/0!</v>
      </c>
    </row>
    <row r="143" spans="1:87" s="20" customFormat="1" ht="12.75">
      <c r="A143" s="33">
        <v>138</v>
      </c>
      <c r="B143" s="20" t="s">
        <v>239</v>
      </c>
      <c r="C143" s="19" t="s">
        <v>46</v>
      </c>
      <c r="D143" s="19">
        <v>0</v>
      </c>
      <c r="E143" s="36">
        <f t="shared" si="40"/>
        <v>0.8353299595301249</v>
      </c>
      <c r="F143" s="56">
        <f t="shared" si="41"/>
        <v>78.84</v>
      </c>
      <c r="G143" s="56">
        <f t="shared" si="42"/>
        <v>91</v>
      </c>
      <c r="H143" s="36">
        <f t="shared" si="43"/>
        <v>0.9697758313564483</v>
      </c>
      <c r="I143" s="36">
        <f t="shared" si="44"/>
        <v>0.6639914564449187</v>
      </c>
      <c r="J143" s="18">
        <v>0</v>
      </c>
      <c r="K143" s="21">
        <v>0</v>
      </c>
      <c r="L143" s="21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0</v>
      </c>
      <c r="R143" s="19">
        <v>0</v>
      </c>
      <c r="S143" s="19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0</v>
      </c>
      <c r="AS143" s="19">
        <v>0</v>
      </c>
      <c r="AT143" s="19">
        <v>0</v>
      </c>
      <c r="AU143" s="19">
        <v>0</v>
      </c>
      <c r="AV143" s="19">
        <v>0</v>
      </c>
      <c r="AW143" s="19">
        <v>0</v>
      </c>
      <c r="AX143" s="19">
        <v>0</v>
      </c>
      <c r="AY143" s="19">
        <v>0</v>
      </c>
      <c r="AZ143" s="19">
        <v>0</v>
      </c>
      <c r="BA143" s="13">
        <v>0</v>
      </c>
      <c r="BB143" s="22">
        <v>0</v>
      </c>
      <c r="BC143" s="22">
        <v>0</v>
      </c>
      <c r="BD143" s="22">
        <v>0</v>
      </c>
      <c r="BE143" s="22">
        <v>0</v>
      </c>
      <c r="BF143" s="22">
        <v>0</v>
      </c>
      <c r="BG143" s="22">
        <v>0</v>
      </c>
      <c r="BH143" s="22">
        <v>0</v>
      </c>
      <c r="BI143" s="22">
        <v>0</v>
      </c>
      <c r="BJ143" s="22">
        <v>0</v>
      </c>
      <c r="BK143" s="54"/>
      <c r="BL143" s="55"/>
      <c r="BM143" s="22"/>
      <c r="BN143" s="56">
        <f t="shared" si="37"/>
        <v>98</v>
      </c>
      <c r="BO143" s="57">
        <f t="shared" si="54"/>
        <v>0</v>
      </c>
      <c r="BP143" s="22">
        <f t="shared" si="48"/>
        <v>0</v>
      </c>
      <c r="BQ143" s="56">
        <f t="shared" si="38"/>
        <v>0</v>
      </c>
      <c r="BR143" s="56">
        <f t="shared" si="46"/>
        <v>91</v>
      </c>
      <c r="BS143" s="15">
        <f t="shared" si="49"/>
        <v>3.816</v>
      </c>
      <c r="BT143" s="7">
        <f t="shared" si="50"/>
        <v>78.84</v>
      </c>
      <c r="BU143" s="61">
        <f t="shared" si="55"/>
        <v>3.306081758241758</v>
      </c>
      <c r="BV143" s="61">
        <f t="shared" si="51"/>
        <v>2.8891425758241756</v>
      </c>
      <c r="BW143" s="61">
        <f t="shared" si="52"/>
        <v>1.8410672308043954</v>
      </c>
      <c r="BX143" s="61">
        <f t="shared" si="53"/>
        <v>2.1373859323096123</v>
      </c>
      <c r="BY143" s="61">
        <f t="shared" si="39"/>
        <v>1.463437170004601</v>
      </c>
      <c r="CA143" s="21">
        <v>0</v>
      </c>
      <c r="CB143" s="21">
        <v>0</v>
      </c>
      <c r="CC143" s="21">
        <v>0</v>
      </c>
      <c r="CD143" s="19">
        <v>0</v>
      </c>
      <c r="CF143" s="21">
        <v>0</v>
      </c>
      <c r="CG143" s="15">
        <v>0</v>
      </c>
      <c r="CI143" s="34" t="e">
        <f t="shared" si="47"/>
        <v>#DIV/0!</v>
      </c>
    </row>
    <row r="144" spans="1:87" s="44" customFormat="1" ht="12.75">
      <c r="A144" s="33">
        <v>139</v>
      </c>
      <c r="B144" s="44" t="s">
        <v>290</v>
      </c>
      <c r="C144" s="45" t="s">
        <v>46</v>
      </c>
      <c r="D144" s="45">
        <v>92</v>
      </c>
      <c r="E144" s="36">
        <f t="shared" si="40"/>
        <v>1.492295860579018</v>
      </c>
      <c r="F144" s="56">
        <f t="shared" si="41"/>
        <v>79.22399999999999</v>
      </c>
      <c r="G144" s="56">
        <f t="shared" si="42"/>
        <v>91.6</v>
      </c>
      <c r="H144" s="36">
        <f t="shared" si="43"/>
        <v>1.3794013838690946</v>
      </c>
      <c r="I144" s="36">
        <f t="shared" si="44"/>
        <v>0.9971600991890911</v>
      </c>
      <c r="J144" s="39">
        <v>0</v>
      </c>
      <c r="K144" s="46">
        <v>0</v>
      </c>
      <c r="L144" s="46">
        <v>2.1</v>
      </c>
      <c r="M144" s="45">
        <v>0</v>
      </c>
      <c r="N144" s="45">
        <v>99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3</v>
      </c>
      <c r="Z144" s="45">
        <v>1.1</v>
      </c>
      <c r="AA144" s="45">
        <v>9</v>
      </c>
      <c r="AB144" s="45">
        <v>5.2</v>
      </c>
      <c r="AC144" s="45">
        <v>4.92</v>
      </c>
      <c r="AD144" s="45">
        <v>14.1</v>
      </c>
      <c r="AE144" s="45">
        <v>0.92</v>
      </c>
      <c r="AF144" s="45">
        <v>9.21</v>
      </c>
      <c r="AG144" s="45">
        <v>6.63</v>
      </c>
      <c r="AH144" s="45">
        <v>7.96</v>
      </c>
      <c r="AI144" s="45">
        <v>1.93</v>
      </c>
      <c r="AJ144" s="45">
        <v>0.45</v>
      </c>
      <c r="AK144" s="45">
        <v>0.34</v>
      </c>
      <c r="AL144" s="45">
        <v>0.05</v>
      </c>
      <c r="AM144" s="45">
        <v>0.34</v>
      </c>
      <c r="AN144" s="45">
        <v>0.85</v>
      </c>
      <c r="AO144" s="45">
        <v>0.42</v>
      </c>
      <c r="AP144" s="45">
        <v>0.35</v>
      </c>
      <c r="AQ144" s="45">
        <v>2350</v>
      </c>
      <c r="AR144" s="45">
        <v>35</v>
      </c>
      <c r="AS144" s="45">
        <v>17</v>
      </c>
      <c r="AT144" s="45">
        <v>14</v>
      </c>
      <c r="AU144" s="45">
        <v>0.8</v>
      </c>
      <c r="AV144" s="45">
        <v>0.1</v>
      </c>
      <c r="AW144" s="45">
        <v>0</v>
      </c>
      <c r="AX144" s="45">
        <v>0</v>
      </c>
      <c r="AY144" s="45">
        <v>0</v>
      </c>
      <c r="AZ144" s="45">
        <v>0</v>
      </c>
      <c r="BA144" s="47">
        <v>0</v>
      </c>
      <c r="BB144" s="33">
        <v>0</v>
      </c>
      <c r="BC144" s="33">
        <v>0</v>
      </c>
      <c r="BD144" s="33">
        <v>0</v>
      </c>
      <c r="BE144" s="33">
        <v>0</v>
      </c>
      <c r="BF144" s="33">
        <v>0</v>
      </c>
      <c r="BG144" s="33">
        <v>0</v>
      </c>
      <c r="BH144" s="33">
        <v>0</v>
      </c>
      <c r="BI144" s="33">
        <v>0</v>
      </c>
      <c r="BJ144" s="33">
        <v>0</v>
      </c>
      <c r="BK144" s="1"/>
      <c r="BL144" s="33">
        <v>1</v>
      </c>
      <c r="BM144" s="33">
        <v>41</v>
      </c>
      <c r="BN144" s="56">
        <f t="shared" si="37"/>
        <v>0</v>
      </c>
      <c r="BO144" s="57">
        <f t="shared" si="54"/>
        <v>98.6</v>
      </c>
      <c r="BP144" s="33">
        <f t="shared" si="48"/>
        <v>0</v>
      </c>
      <c r="BQ144" s="56">
        <f t="shared" si="38"/>
        <v>0</v>
      </c>
      <c r="BR144" s="56">
        <f t="shared" si="46"/>
        <v>91.6</v>
      </c>
      <c r="BS144" s="36">
        <f t="shared" si="49"/>
        <v>5.2216</v>
      </c>
      <c r="BT144" s="7">
        <f t="shared" si="50"/>
        <v>79.22399999999999</v>
      </c>
      <c r="BU144" s="61">
        <f t="shared" si="55"/>
        <v>4.516113956331877</v>
      </c>
      <c r="BV144" s="61">
        <f t="shared" si="51"/>
        <v>4.111275095895195</v>
      </c>
      <c r="BW144" s="61">
        <f t="shared" si="52"/>
        <v>3.289020076716156</v>
      </c>
      <c r="BX144" s="61">
        <f t="shared" si="53"/>
        <v>3.0402006500474847</v>
      </c>
      <c r="BY144" s="61">
        <f t="shared" si="39"/>
        <v>2.197740858612757</v>
      </c>
      <c r="CA144" s="46"/>
      <c r="CB144" s="46"/>
      <c r="CC144" s="46"/>
      <c r="CD144" s="45"/>
      <c r="CF144" s="46"/>
      <c r="CG144" s="36"/>
      <c r="CI144" s="34" t="e">
        <f t="shared" si="47"/>
        <v>#DIV/0!</v>
      </c>
    </row>
    <row r="145" spans="1:87" s="44" customFormat="1" ht="12.75">
      <c r="A145" s="33">
        <v>140</v>
      </c>
      <c r="B145" s="44" t="s">
        <v>51</v>
      </c>
      <c r="C145" s="45" t="s">
        <v>46</v>
      </c>
      <c r="D145" s="45">
        <v>92</v>
      </c>
      <c r="E145" s="36">
        <f t="shared" si="40"/>
        <v>1.575022818431197</v>
      </c>
      <c r="F145" s="56">
        <f t="shared" si="41"/>
        <v>87.157092</v>
      </c>
      <c r="G145" s="56">
        <f t="shared" si="42"/>
        <v>103.99545625000002</v>
      </c>
      <c r="H145" s="36">
        <f t="shared" si="43"/>
        <v>1.5037254786219747</v>
      </c>
      <c r="I145" s="36">
        <f t="shared" si="44"/>
        <v>1.0939508373745914</v>
      </c>
      <c r="J145" s="39">
        <v>66.9362556633051</v>
      </c>
      <c r="K145" s="46">
        <v>0</v>
      </c>
      <c r="L145" s="46">
        <v>2.1</v>
      </c>
      <c r="M145" s="45">
        <v>2991</v>
      </c>
      <c r="N145" s="45">
        <v>93</v>
      </c>
      <c r="O145" s="45">
        <v>3.66</v>
      </c>
      <c r="P145" s="45">
        <v>25</v>
      </c>
      <c r="Q145" s="45">
        <v>75</v>
      </c>
      <c r="R145" s="45">
        <v>0</v>
      </c>
      <c r="S145" s="45">
        <v>37.75</v>
      </c>
      <c r="T145" s="39">
        <v>0</v>
      </c>
      <c r="U145" s="39">
        <v>0</v>
      </c>
      <c r="V145" s="39">
        <v>0</v>
      </c>
      <c r="W145" s="39">
        <v>0</v>
      </c>
      <c r="X145" s="39">
        <v>1.7</v>
      </c>
      <c r="Y145" s="39">
        <v>2.62</v>
      </c>
      <c r="Z145" s="45">
        <v>1.07</v>
      </c>
      <c r="AA145" s="45">
        <v>7.44</v>
      </c>
      <c r="AB145" s="45">
        <v>5.01</v>
      </c>
      <c r="AC145" s="45">
        <v>4.73</v>
      </c>
      <c r="AD145" s="45">
        <v>13.4</v>
      </c>
      <c r="AE145" s="45">
        <v>0.88</v>
      </c>
      <c r="AF145" s="45">
        <v>9.08</v>
      </c>
      <c r="AG145" s="45">
        <v>6.45</v>
      </c>
      <c r="AH145" s="45">
        <v>7.86</v>
      </c>
      <c r="AI145" s="45">
        <v>1.88</v>
      </c>
      <c r="AJ145" s="45">
        <v>0.4</v>
      </c>
      <c r="AK145" s="45">
        <v>0.32</v>
      </c>
      <c r="AL145" s="45">
        <v>0.04</v>
      </c>
      <c r="AM145" s="45">
        <v>0.31</v>
      </c>
      <c r="AN145" s="45">
        <v>0.8</v>
      </c>
      <c r="AO145" s="45">
        <v>0.4</v>
      </c>
      <c r="AP145" s="45">
        <v>0.32</v>
      </c>
      <c r="AQ145" s="45">
        <v>2281</v>
      </c>
      <c r="AR145" s="45">
        <v>33</v>
      </c>
      <c r="AS145" s="45">
        <v>14</v>
      </c>
      <c r="AT145" s="45">
        <v>12</v>
      </c>
      <c r="AU145" s="45">
        <v>0.8</v>
      </c>
      <c r="AV145" s="45">
        <v>0.1</v>
      </c>
      <c r="AW145" s="45">
        <v>0</v>
      </c>
      <c r="AX145" s="45">
        <v>0</v>
      </c>
      <c r="AY145" s="45">
        <v>0</v>
      </c>
      <c r="AZ145" s="45">
        <v>0</v>
      </c>
      <c r="BA145" s="47">
        <v>0</v>
      </c>
      <c r="BB145" s="33">
        <v>0</v>
      </c>
      <c r="BC145" s="33">
        <v>0</v>
      </c>
      <c r="BD145" s="33">
        <v>0</v>
      </c>
      <c r="BE145" s="33">
        <v>0</v>
      </c>
      <c r="BF145" s="33">
        <v>0</v>
      </c>
      <c r="BG145" s="33">
        <v>0</v>
      </c>
      <c r="BH145" s="33">
        <v>0</v>
      </c>
      <c r="BI145" s="33">
        <v>0</v>
      </c>
      <c r="BJ145" s="33">
        <v>0</v>
      </c>
      <c r="BK145" s="1"/>
      <c r="BL145" s="8">
        <v>1</v>
      </c>
      <c r="BM145" s="8">
        <v>40.59</v>
      </c>
      <c r="BN145" s="56">
        <f t="shared" si="37"/>
        <v>0</v>
      </c>
      <c r="BO145" s="57">
        <f t="shared" si="54"/>
        <v>92.60000000000001</v>
      </c>
      <c r="BP145" s="33">
        <f t="shared" si="48"/>
        <v>0.7</v>
      </c>
      <c r="BQ145" s="56">
        <f t="shared" si="38"/>
        <v>16.82045625</v>
      </c>
      <c r="BR145" s="56">
        <f t="shared" si="46"/>
        <v>103.99545625000002</v>
      </c>
      <c r="BS145" s="36">
        <f t="shared" si="49"/>
        <v>5.6578591625</v>
      </c>
      <c r="BT145" s="7">
        <f t="shared" si="50"/>
        <v>87.157092</v>
      </c>
      <c r="BU145" s="61">
        <f t="shared" si="55"/>
        <v>4.741770163146483</v>
      </c>
      <c r="BV145" s="61">
        <f t="shared" si="51"/>
        <v>4.339187864777948</v>
      </c>
      <c r="BW145" s="61">
        <f t="shared" si="52"/>
        <v>3.4713502918223584</v>
      </c>
      <c r="BX145" s="61">
        <f t="shared" si="53"/>
        <v>3.3142109548828325</v>
      </c>
      <c r="BY145" s="61">
        <f t="shared" si="39"/>
        <v>2.4110676455735995</v>
      </c>
      <c r="CA145" s="46">
        <v>1.5</v>
      </c>
      <c r="CB145" s="46">
        <v>1.51</v>
      </c>
      <c r="CC145" s="46">
        <v>0.91</v>
      </c>
      <c r="CD145" s="45">
        <v>66</v>
      </c>
      <c r="CF145" s="46">
        <v>2.42</v>
      </c>
      <c r="CG145" s="36">
        <v>66.9362556633051</v>
      </c>
      <c r="CI145" s="34">
        <f t="shared" si="47"/>
        <v>1</v>
      </c>
    </row>
    <row r="146" spans="1:87" s="44" customFormat="1" ht="12.75">
      <c r="A146" s="33">
        <v>141</v>
      </c>
      <c r="B146" s="44" t="s">
        <v>193</v>
      </c>
      <c r="C146" s="45" t="s">
        <v>46</v>
      </c>
      <c r="D146" s="45">
        <v>92</v>
      </c>
      <c r="E146" s="36">
        <f t="shared" si="40"/>
        <v>0.8145034816956244</v>
      </c>
      <c r="F146" s="56">
        <f t="shared" si="41"/>
        <v>69.15394481324505</v>
      </c>
      <c r="G146" s="56">
        <f t="shared" si="42"/>
        <v>75.86553877069538</v>
      </c>
      <c r="H146" s="36">
        <f t="shared" si="43"/>
        <v>0.8780064392518392</v>
      </c>
      <c r="I146" s="36">
        <f t="shared" si="44"/>
        <v>0.5856073232230531</v>
      </c>
      <c r="J146" s="39">
        <v>69.97881273890988</v>
      </c>
      <c r="K146" s="46">
        <v>2.75</v>
      </c>
      <c r="L146" s="46">
        <v>1.71</v>
      </c>
      <c r="M146" s="45">
        <v>2509</v>
      </c>
      <c r="N146" s="45">
        <v>29.2</v>
      </c>
      <c r="O146" s="45">
        <v>4</v>
      </c>
      <c r="P146" s="45">
        <v>34</v>
      </c>
      <c r="Q146" s="45">
        <v>66</v>
      </c>
      <c r="R146" s="45">
        <v>24</v>
      </c>
      <c r="S146" s="45">
        <v>48.7</v>
      </c>
      <c r="T146" s="39">
        <v>8.766</v>
      </c>
      <c r="U146" s="39">
        <v>13.04</v>
      </c>
      <c r="V146" s="39">
        <v>6.499999999999994</v>
      </c>
      <c r="W146" s="39">
        <v>100</v>
      </c>
      <c r="X146" s="39">
        <v>10.8</v>
      </c>
      <c r="Y146" s="39">
        <v>4.8</v>
      </c>
      <c r="Z146" s="45">
        <v>1.26</v>
      </c>
      <c r="AA146" s="45">
        <v>2.15</v>
      </c>
      <c r="AB146" s="45">
        <v>2.61</v>
      </c>
      <c r="AC146" s="45">
        <v>2.76</v>
      </c>
      <c r="AD146" s="45">
        <v>8.46</v>
      </c>
      <c r="AE146" s="45">
        <v>3.53</v>
      </c>
      <c r="AF146" s="45">
        <v>3.78</v>
      </c>
      <c r="AG146" s="45">
        <v>1.47</v>
      </c>
      <c r="AH146" s="45">
        <v>4.8</v>
      </c>
      <c r="AI146" s="45">
        <v>0.37</v>
      </c>
      <c r="AJ146" s="45">
        <v>0.29</v>
      </c>
      <c r="AK146" s="45">
        <v>0.7</v>
      </c>
      <c r="AL146" s="45">
        <v>0.27</v>
      </c>
      <c r="AM146" s="45">
        <v>0.58</v>
      </c>
      <c r="AN146" s="45">
        <v>0.4</v>
      </c>
      <c r="AO146" s="45">
        <v>0.15</v>
      </c>
      <c r="AP146" s="45">
        <v>0.17</v>
      </c>
      <c r="AQ146" s="45">
        <v>221</v>
      </c>
      <c r="AR146" s="45">
        <v>82</v>
      </c>
      <c r="AS146" s="45">
        <v>11</v>
      </c>
      <c r="AT146" s="45">
        <v>44</v>
      </c>
      <c r="AU146" s="45">
        <v>0.76</v>
      </c>
      <c r="AV146" s="45">
        <v>0.4</v>
      </c>
      <c r="AW146" s="45">
        <v>0.07</v>
      </c>
      <c r="AX146" s="45">
        <v>0</v>
      </c>
      <c r="AY146" s="45">
        <v>0</v>
      </c>
      <c r="AZ146" s="45">
        <v>29</v>
      </c>
      <c r="BA146" s="47">
        <v>0</v>
      </c>
      <c r="BB146" s="45">
        <v>0.48</v>
      </c>
      <c r="BC146" s="45">
        <v>1792</v>
      </c>
      <c r="BD146" s="45">
        <v>0.24</v>
      </c>
      <c r="BE146" s="45">
        <v>47</v>
      </c>
      <c r="BF146" s="45">
        <v>9</v>
      </c>
      <c r="BG146" s="45">
        <v>1.6</v>
      </c>
      <c r="BH146" s="45">
        <v>0.7</v>
      </c>
      <c r="BI146" s="45">
        <v>1.1</v>
      </c>
      <c r="BJ146" s="45">
        <v>3.9</v>
      </c>
      <c r="BK146" s="1"/>
      <c r="BL146" s="8">
        <v>12</v>
      </c>
      <c r="BM146" s="8">
        <v>40</v>
      </c>
      <c r="BN146" s="56">
        <f t="shared" si="37"/>
        <v>25.460399999999996</v>
      </c>
      <c r="BO146" s="57">
        <f t="shared" si="54"/>
        <v>24.4</v>
      </c>
      <c r="BP146" s="33">
        <f t="shared" si="48"/>
        <v>9.8</v>
      </c>
      <c r="BQ146" s="56">
        <f t="shared" si="38"/>
        <v>10.95513877069538</v>
      </c>
      <c r="BR146" s="56">
        <f t="shared" si="46"/>
        <v>75.86553877069538</v>
      </c>
      <c r="BS146" s="36">
        <f t="shared" si="49"/>
        <v>3.517052628369206</v>
      </c>
      <c r="BT146" s="7">
        <f t="shared" si="50"/>
        <v>69.15394481324505</v>
      </c>
      <c r="BU146" s="61">
        <f t="shared" si="55"/>
        <v>3.2059096568555643</v>
      </c>
      <c r="BV146" s="61">
        <f t="shared" si="51"/>
        <v>2.82384875342412</v>
      </c>
      <c r="BW146" s="61">
        <f t="shared" si="52"/>
        <v>1.7951656736571562</v>
      </c>
      <c r="BX146" s="61">
        <f t="shared" si="53"/>
        <v>1.9351261921110536</v>
      </c>
      <c r="BY146" s="61">
        <f t="shared" si="39"/>
        <v>1.2906785403836092</v>
      </c>
      <c r="CA146" s="46">
        <v>1.52</v>
      </c>
      <c r="CB146" s="46">
        <v>1.54</v>
      </c>
      <c r="CC146" s="46">
        <v>0.94</v>
      </c>
      <c r="CD146" s="45">
        <v>66</v>
      </c>
      <c r="CF146" s="46">
        <v>2.53</v>
      </c>
      <c r="CG146" s="36">
        <v>69.97881273890988</v>
      </c>
      <c r="CI146" s="34">
        <f t="shared" si="47"/>
        <v>0.6387039034601734</v>
      </c>
    </row>
    <row r="147" spans="1:87" s="44" customFormat="1" ht="12.75">
      <c r="A147" s="33">
        <v>142</v>
      </c>
      <c r="B147" s="44" t="s">
        <v>190</v>
      </c>
      <c r="C147" s="45" t="s">
        <v>46</v>
      </c>
      <c r="D147" s="45">
        <v>21</v>
      </c>
      <c r="E147" s="36">
        <f t="shared" si="40"/>
        <v>0.7925608852342632</v>
      </c>
      <c r="F147" s="56">
        <f t="shared" si="41"/>
        <v>68.6612544255988</v>
      </c>
      <c r="G147" s="56">
        <f t="shared" si="42"/>
        <v>75.09571003999812</v>
      </c>
      <c r="H147" s="36">
        <f t="shared" si="43"/>
        <v>0.8581081654817424</v>
      </c>
      <c r="I147" s="36">
        <f t="shared" si="44"/>
        <v>0.5684169308319637</v>
      </c>
      <c r="J147" s="39">
        <v>0</v>
      </c>
      <c r="K147" s="46">
        <v>2.75</v>
      </c>
      <c r="L147" s="46">
        <v>1.71</v>
      </c>
      <c r="M147" s="45">
        <v>2509</v>
      </c>
      <c r="N147" s="45">
        <v>26</v>
      </c>
      <c r="O147" s="45">
        <v>8</v>
      </c>
      <c r="P147" s="45">
        <v>41</v>
      </c>
      <c r="Q147" s="45">
        <v>59</v>
      </c>
      <c r="R147" s="45">
        <v>23</v>
      </c>
      <c r="S147" s="45">
        <v>42</v>
      </c>
      <c r="T147" s="39">
        <v>7.56</v>
      </c>
      <c r="U147" s="39">
        <v>9.52</v>
      </c>
      <c r="V147" s="39">
        <v>20.7</v>
      </c>
      <c r="W147" s="39">
        <v>100</v>
      </c>
      <c r="X147" s="39">
        <v>6.5</v>
      </c>
      <c r="Y147" s="39">
        <v>4.8</v>
      </c>
      <c r="Z147" s="45">
        <v>1.7</v>
      </c>
      <c r="AA147" s="45">
        <v>3.23</v>
      </c>
      <c r="AB147" s="45">
        <v>4.69</v>
      </c>
      <c r="AC147" s="45">
        <v>3.43</v>
      </c>
      <c r="AD147" s="45">
        <v>9.18</v>
      </c>
      <c r="AE147" s="45">
        <v>5.71</v>
      </c>
      <c r="AF147" s="45">
        <v>5.95</v>
      </c>
      <c r="AG147" s="45">
        <v>1.9</v>
      </c>
      <c r="AH147" s="45">
        <v>5.31</v>
      </c>
      <c r="AI147" s="45">
        <v>1.36</v>
      </c>
      <c r="AJ147" s="45">
        <v>0.29</v>
      </c>
      <c r="AK147" s="45">
        <v>0.7</v>
      </c>
      <c r="AL147" s="45">
        <v>0.27</v>
      </c>
      <c r="AM147" s="45">
        <v>0.58</v>
      </c>
      <c r="AN147" s="45">
        <v>0.34</v>
      </c>
      <c r="AO147" s="45">
        <v>0.15</v>
      </c>
      <c r="AP147" s="45">
        <v>0.13</v>
      </c>
      <c r="AQ147" s="45">
        <v>270</v>
      </c>
      <c r="AR147" s="45">
        <v>106</v>
      </c>
      <c r="AS147" s="45">
        <v>11</v>
      </c>
      <c r="AT147" s="45">
        <v>41</v>
      </c>
      <c r="AU147" s="45">
        <v>0.76</v>
      </c>
      <c r="AV147" s="45">
        <v>0.1</v>
      </c>
      <c r="AW147" s="45">
        <v>0.07</v>
      </c>
      <c r="AX147" s="45">
        <v>0</v>
      </c>
      <c r="AY147" s="45">
        <v>0</v>
      </c>
      <c r="AZ147" s="45">
        <v>0</v>
      </c>
      <c r="BA147" s="47">
        <v>0</v>
      </c>
      <c r="BB147" s="45">
        <v>0</v>
      </c>
      <c r="BC147" s="45">
        <v>0</v>
      </c>
      <c r="BD147" s="45">
        <v>0</v>
      </c>
      <c r="BE147" s="45">
        <v>0</v>
      </c>
      <c r="BF147" s="45">
        <v>0</v>
      </c>
      <c r="BG147" s="45">
        <v>0</v>
      </c>
      <c r="BH147" s="45">
        <v>0</v>
      </c>
      <c r="BI147" s="45">
        <v>0</v>
      </c>
      <c r="BJ147" s="45">
        <v>0</v>
      </c>
      <c r="BK147" s="1"/>
      <c r="BL147" s="8">
        <v>10</v>
      </c>
      <c r="BM147" s="8">
        <v>38</v>
      </c>
      <c r="BN147" s="56">
        <f t="shared" si="37"/>
        <v>35.92680000000001</v>
      </c>
      <c r="BO147" s="57">
        <f t="shared" si="54"/>
        <v>22</v>
      </c>
      <c r="BP147" s="33">
        <f t="shared" si="48"/>
        <v>5.5</v>
      </c>
      <c r="BQ147" s="56">
        <f t="shared" si="38"/>
        <v>11.793910039998114</v>
      </c>
      <c r="BR147" s="56">
        <f t="shared" si="46"/>
        <v>75.09571003999812</v>
      </c>
      <c r="BS147" s="36">
        <f t="shared" si="49"/>
        <v>3.4532698216799216</v>
      </c>
      <c r="BT147" s="7">
        <f t="shared" si="50"/>
        <v>68.6612544255988</v>
      </c>
      <c r="BU147" s="61">
        <f t="shared" si="55"/>
        <v>3.157381929011896</v>
      </c>
      <c r="BV147" s="61">
        <f t="shared" si="51"/>
        <v>2.7550557483020146</v>
      </c>
      <c r="BW147" s="61">
        <f t="shared" si="52"/>
        <v>1.7468041910563161</v>
      </c>
      <c r="BX147" s="61">
        <f t="shared" si="53"/>
        <v>1.8912703967217603</v>
      </c>
      <c r="BY147" s="61">
        <f t="shared" si="39"/>
        <v>1.252790915553648</v>
      </c>
      <c r="CA147" s="46">
        <v>1.6</v>
      </c>
      <c r="CB147" s="46">
        <v>1.63</v>
      </c>
      <c r="CC147" s="46">
        <v>1.03</v>
      </c>
      <c r="CD147" s="45">
        <v>70</v>
      </c>
      <c r="CF147" s="46">
        <v>0</v>
      </c>
      <c r="CG147" s="36">
        <v>0</v>
      </c>
      <c r="CI147" s="34">
        <f t="shared" si="47"/>
        <v>0.7134333889855615</v>
      </c>
    </row>
    <row r="148" spans="1:87" s="44" customFormat="1" ht="12.75">
      <c r="A148" s="33">
        <v>143</v>
      </c>
      <c r="B148" s="44" t="s">
        <v>67</v>
      </c>
      <c r="C148" s="45" t="s">
        <v>46</v>
      </c>
      <c r="D148" s="45">
        <v>90</v>
      </c>
      <c r="E148" s="36">
        <f t="shared" si="40"/>
        <v>0.8246481331335016</v>
      </c>
      <c r="F148" s="56">
        <f t="shared" si="41"/>
        <v>66.15563900671387</v>
      </c>
      <c r="G148" s="56">
        <f t="shared" si="42"/>
        <v>71.18068594799043</v>
      </c>
      <c r="H148" s="36">
        <f t="shared" si="43"/>
        <v>0.8786823198160036</v>
      </c>
      <c r="I148" s="36">
        <f t="shared" si="44"/>
        <v>0.586190007158429</v>
      </c>
      <c r="J148" s="39">
        <v>90.17032787701432</v>
      </c>
      <c r="K148" s="46">
        <v>3.11</v>
      </c>
      <c r="L148" s="46">
        <v>2.4</v>
      </c>
      <c r="M148" s="45">
        <v>1924</v>
      </c>
      <c r="N148" s="45">
        <v>40.9</v>
      </c>
      <c r="O148" s="45">
        <v>32.4</v>
      </c>
      <c r="P148" s="45">
        <v>63</v>
      </c>
      <c r="Q148" s="45">
        <v>37</v>
      </c>
      <c r="R148" s="45">
        <v>16</v>
      </c>
      <c r="S148" s="45">
        <v>29</v>
      </c>
      <c r="T148" s="39">
        <v>6.67</v>
      </c>
      <c r="U148" s="39">
        <v>12.76</v>
      </c>
      <c r="V148" s="39">
        <v>19.53</v>
      </c>
      <c r="W148" s="39">
        <v>90</v>
      </c>
      <c r="X148" s="39">
        <v>3.47</v>
      </c>
      <c r="Y148" s="39">
        <v>7.1</v>
      </c>
      <c r="Z148" s="45">
        <v>1.4</v>
      </c>
      <c r="AA148" s="45">
        <v>6.67</v>
      </c>
      <c r="AB148" s="45">
        <v>6.78</v>
      </c>
      <c r="AC148" s="45">
        <v>4.85</v>
      </c>
      <c r="AD148" s="45">
        <v>7.99</v>
      </c>
      <c r="AE148" s="45">
        <v>4.94</v>
      </c>
      <c r="AF148" s="45">
        <v>6.44</v>
      </c>
      <c r="AG148" s="45">
        <v>4.04</v>
      </c>
      <c r="AH148" s="45">
        <v>4.68</v>
      </c>
      <c r="AI148" s="45">
        <v>1.22</v>
      </c>
      <c r="AJ148" s="45">
        <v>0.7</v>
      </c>
      <c r="AK148" s="45">
        <v>1.2</v>
      </c>
      <c r="AL148" s="45">
        <v>0.57</v>
      </c>
      <c r="AM148" s="45">
        <v>1.37</v>
      </c>
      <c r="AN148" s="45">
        <v>1.17</v>
      </c>
      <c r="AO148" s="45">
        <v>0.03</v>
      </c>
      <c r="AP148" s="45">
        <v>0.05</v>
      </c>
      <c r="AQ148" s="45">
        <v>211</v>
      </c>
      <c r="AR148" s="45">
        <v>72</v>
      </c>
      <c r="AS148" s="45">
        <v>8</v>
      </c>
      <c r="AT148" s="45">
        <v>56</v>
      </c>
      <c r="AU148" s="45">
        <v>0</v>
      </c>
      <c r="AV148" s="45">
        <v>0</v>
      </c>
      <c r="AW148" s="45">
        <v>0</v>
      </c>
      <c r="AX148" s="45">
        <v>0</v>
      </c>
      <c r="AY148" s="45">
        <v>0</v>
      </c>
      <c r="AZ148" s="45">
        <v>20</v>
      </c>
      <c r="BA148" s="47">
        <v>0</v>
      </c>
      <c r="BB148" s="45">
        <v>0</v>
      </c>
      <c r="BC148" s="45">
        <v>7277</v>
      </c>
      <c r="BD148" s="45">
        <v>0</v>
      </c>
      <c r="BE148" s="45">
        <v>161</v>
      </c>
      <c r="BF148" s="45">
        <v>9</v>
      </c>
      <c r="BG148" s="45">
        <v>6.4</v>
      </c>
      <c r="BH148" s="45">
        <v>1.7</v>
      </c>
      <c r="BI148" s="45">
        <v>8</v>
      </c>
      <c r="BJ148" s="45">
        <v>0</v>
      </c>
      <c r="BK148" s="1"/>
      <c r="BL148" s="8">
        <v>6.38</v>
      </c>
      <c r="BM148" s="8">
        <v>10.64</v>
      </c>
      <c r="BN148" s="56">
        <f aca="true" t="shared" si="56" ref="BN148:BN211">IF(0.98*(100-(S148-(S148*BM148/100))-N148-X148-Y148)*1&gt;1,0.98*(100-(S148-(S148*BM148/100))-N148-X148-Y148),0)</f>
        <v>22.163288</v>
      </c>
      <c r="BO148" s="57">
        <f t="shared" si="54"/>
        <v>38.348</v>
      </c>
      <c r="BP148" s="33">
        <f t="shared" si="48"/>
        <v>2.47</v>
      </c>
      <c r="BQ148" s="56">
        <f aca="true" t="shared" si="57" ref="BQ148:BQ211">IF(S148&gt;0,0.75*((S148-(S148*BM148/100))-(S148*U148/100))*(1-((S148*U148/100)/(S148-(S148*BM148/100)))^0.667),0)</f>
        <v>12.11189794799043</v>
      </c>
      <c r="BR148" s="56">
        <f t="shared" si="46"/>
        <v>71.18068594799043</v>
      </c>
      <c r="BS148" s="36">
        <f t="shared" si="49"/>
        <v>3.5192258098155977</v>
      </c>
      <c r="BT148" s="7">
        <f t="shared" si="50"/>
        <v>66.15563900671387</v>
      </c>
      <c r="BU148" s="61">
        <f t="shared" si="55"/>
        <v>3.2707837688917896</v>
      </c>
      <c r="BV148" s="61">
        <f t="shared" si="51"/>
        <v>2.8556536065807077</v>
      </c>
      <c r="BW148" s="61">
        <f t="shared" si="52"/>
        <v>1.8175244854262376</v>
      </c>
      <c r="BX148" s="61">
        <f t="shared" si="53"/>
        <v>1.9366158328744723</v>
      </c>
      <c r="BY148" s="61">
        <f t="shared" si="39"/>
        <v>1.2919627757771774</v>
      </c>
      <c r="CA148" s="46">
        <v>1.5705</v>
      </c>
      <c r="CB148" s="46">
        <v>1.60183635130077</v>
      </c>
      <c r="CC148" s="46">
        <v>0.9989268539998508</v>
      </c>
      <c r="CD148" s="45">
        <v>69</v>
      </c>
      <c r="CF148" s="46">
        <v>3.26</v>
      </c>
      <c r="CG148" s="36">
        <v>90.17032787701432</v>
      </c>
      <c r="CI148" s="34">
        <f t="shared" si="47"/>
        <v>0.7269828605378248</v>
      </c>
    </row>
    <row r="149" spans="1:87" s="44" customFormat="1" ht="12.75">
      <c r="A149" s="33">
        <v>144</v>
      </c>
      <c r="B149" s="44" t="s">
        <v>217</v>
      </c>
      <c r="C149" s="45" t="s">
        <v>46</v>
      </c>
      <c r="D149" s="45">
        <v>91</v>
      </c>
      <c r="E149" s="36">
        <f t="shared" si="40"/>
        <v>0.798365763839126</v>
      </c>
      <c r="F149" s="56">
        <f t="shared" si="41"/>
        <v>68.39100663752318</v>
      </c>
      <c r="G149" s="56">
        <f t="shared" si="42"/>
        <v>74.67344787112995</v>
      </c>
      <c r="H149" s="36">
        <f t="shared" si="43"/>
        <v>0.8572991948003085</v>
      </c>
      <c r="I149" s="36">
        <f t="shared" si="44"/>
        <v>0.5677165821710056</v>
      </c>
      <c r="J149" s="39">
        <v>87.12777080140954</v>
      </c>
      <c r="K149" s="46">
        <v>3.49</v>
      </c>
      <c r="L149" s="46">
        <v>2.4</v>
      </c>
      <c r="M149" s="45">
        <v>2219</v>
      </c>
      <c r="N149" s="45">
        <v>30.4</v>
      </c>
      <c r="O149" s="45">
        <v>6</v>
      </c>
      <c r="P149" s="45">
        <v>26</v>
      </c>
      <c r="Q149" s="45">
        <v>74</v>
      </c>
      <c r="R149" s="45">
        <v>18</v>
      </c>
      <c r="S149" s="45">
        <v>46</v>
      </c>
      <c r="T149" s="39">
        <v>1.84</v>
      </c>
      <c r="U149" s="39">
        <v>13</v>
      </c>
      <c r="V149" s="39">
        <v>9.799999999999994</v>
      </c>
      <c r="W149" s="39">
        <v>100</v>
      </c>
      <c r="X149" s="39">
        <v>9.8</v>
      </c>
      <c r="Y149" s="39">
        <v>4</v>
      </c>
      <c r="Z149" s="45">
        <v>1.2</v>
      </c>
      <c r="AA149" s="45">
        <v>2.06</v>
      </c>
      <c r="AB149" s="45">
        <v>4.15</v>
      </c>
      <c r="AC149" s="45">
        <v>3.12</v>
      </c>
      <c r="AD149" s="45">
        <v>9.07</v>
      </c>
      <c r="AE149" s="45">
        <v>2.78</v>
      </c>
      <c r="AF149" s="45">
        <v>5.24</v>
      </c>
      <c r="AG149" s="45">
        <v>1.82</v>
      </c>
      <c r="AH149" s="45">
        <v>4.2</v>
      </c>
      <c r="AI149" s="45">
        <v>1.64</v>
      </c>
      <c r="AJ149" s="45">
        <v>0.32</v>
      </c>
      <c r="AK149" s="45">
        <v>1.4</v>
      </c>
      <c r="AL149" s="45">
        <v>0.65</v>
      </c>
      <c r="AM149" s="45">
        <v>1.83</v>
      </c>
      <c r="AN149" s="45">
        <v>0.4</v>
      </c>
      <c r="AO149" s="45">
        <v>0.24</v>
      </c>
      <c r="AP149" s="45">
        <v>0.28</v>
      </c>
      <c r="AQ149" s="45">
        <v>560</v>
      </c>
      <c r="AR149" s="45">
        <v>95</v>
      </c>
      <c r="AS149" s="45">
        <v>84</v>
      </c>
      <c r="AT149" s="45">
        <v>78</v>
      </c>
      <c r="AU149" s="45">
        <v>0.4</v>
      </c>
      <c r="AV149" s="45">
        <v>0.18</v>
      </c>
      <c r="AW149" s="45">
        <v>0.09</v>
      </c>
      <c r="AX149" s="45">
        <v>0</v>
      </c>
      <c r="AY149" s="45">
        <v>0.6</v>
      </c>
      <c r="AZ149" s="45">
        <v>45</v>
      </c>
      <c r="BA149" s="47">
        <v>0</v>
      </c>
      <c r="BB149" s="45">
        <v>0.44</v>
      </c>
      <c r="BC149" s="45">
        <v>1190</v>
      </c>
      <c r="BD149" s="45">
        <v>1</v>
      </c>
      <c r="BE149" s="45">
        <v>41</v>
      </c>
      <c r="BF149" s="45">
        <v>12</v>
      </c>
      <c r="BG149" s="45">
        <v>5.3</v>
      </c>
      <c r="BH149" s="45">
        <v>1.9</v>
      </c>
      <c r="BI149" s="45">
        <v>4.51</v>
      </c>
      <c r="BJ149" s="45">
        <v>0.27</v>
      </c>
      <c r="BK149" s="1"/>
      <c r="BL149" s="8">
        <v>18</v>
      </c>
      <c r="BM149" s="8">
        <v>44</v>
      </c>
      <c r="BN149" s="56">
        <f t="shared" si="56"/>
        <v>29.439199999999992</v>
      </c>
      <c r="BO149" s="57">
        <f t="shared" si="54"/>
        <v>23.199999999999996</v>
      </c>
      <c r="BP149" s="33">
        <f t="shared" si="48"/>
        <v>8.8</v>
      </c>
      <c r="BQ149" s="56">
        <f t="shared" si="57"/>
        <v>9.234247871129968</v>
      </c>
      <c r="BR149" s="56">
        <f t="shared" si="46"/>
        <v>74.67344787112995</v>
      </c>
      <c r="BS149" s="36">
        <f t="shared" si="49"/>
        <v>3.4506848105874584</v>
      </c>
      <c r="BT149" s="7">
        <f t="shared" si="50"/>
        <v>68.39100663752318</v>
      </c>
      <c r="BU149" s="61">
        <f t="shared" si="55"/>
        <v>3.160371116011202</v>
      </c>
      <c r="BV149" s="61">
        <f t="shared" si="51"/>
        <v>2.773254827171314</v>
      </c>
      <c r="BW149" s="61">
        <f t="shared" si="52"/>
        <v>1.7595981435014338</v>
      </c>
      <c r="BX149" s="61">
        <f t="shared" si="53"/>
        <v>1.8894874253398801</v>
      </c>
      <c r="BY149" s="61">
        <f t="shared" si="39"/>
        <v>1.2512473471048966</v>
      </c>
      <c r="CA149" s="46">
        <v>2.04</v>
      </c>
      <c r="CB149" s="46">
        <v>2.18</v>
      </c>
      <c r="CC149" s="46">
        <v>1.5</v>
      </c>
      <c r="CD149" s="45">
        <v>88</v>
      </c>
      <c r="CF149" s="46">
        <v>3.15</v>
      </c>
      <c r="CG149" s="36">
        <v>87.12777080140954</v>
      </c>
      <c r="CI149" s="34">
        <f t="shared" si="47"/>
        <v>0.622463624612738</v>
      </c>
    </row>
    <row r="150" spans="1:87" s="44" customFormat="1" ht="12.75">
      <c r="A150" s="33">
        <v>145</v>
      </c>
      <c r="B150" s="44" t="s">
        <v>218</v>
      </c>
      <c r="C150" s="45" t="s">
        <v>46</v>
      </c>
      <c r="D150" s="45">
        <v>91</v>
      </c>
      <c r="E150" s="36">
        <f t="shared" si="40"/>
        <v>0.8155398717123092</v>
      </c>
      <c r="F150" s="56">
        <f t="shared" si="41"/>
        <v>69.2385671200218</v>
      </c>
      <c r="G150" s="56">
        <f t="shared" si="42"/>
        <v>75.99776112503406</v>
      </c>
      <c r="H150" s="36">
        <f t="shared" si="43"/>
        <v>0.8821573158767656</v>
      </c>
      <c r="I150" s="36">
        <f t="shared" si="44"/>
        <v>0.5891845747189933</v>
      </c>
      <c r="J150" s="39">
        <v>87.12777080140954</v>
      </c>
      <c r="K150" s="46">
        <v>3.49</v>
      </c>
      <c r="L150" s="46">
        <v>2.4</v>
      </c>
      <c r="M150" s="45">
        <v>2219</v>
      </c>
      <c r="N150" s="45">
        <v>29.7</v>
      </c>
      <c r="O150" s="45">
        <v>25</v>
      </c>
      <c r="P150" s="45">
        <v>45</v>
      </c>
      <c r="Q150" s="45">
        <v>55</v>
      </c>
      <c r="R150" s="45">
        <v>16</v>
      </c>
      <c r="S150" s="45">
        <v>40</v>
      </c>
      <c r="T150" s="39">
        <v>1.6</v>
      </c>
      <c r="U150" s="39">
        <v>10</v>
      </c>
      <c r="V150" s="39">
        <v>13.1</v>
      </c>
      <c r="W150" s="39">
        <v>100</v>
      </c>
      <c r="X150" s="39">
        <v>9.2</v>
      </c>
      <c r="Y150" s="39">
        <v>8</v>
      </c>
      <c r="Z150" s="45">
        <v>1.2</v>
      </c>
      <c r="AA150" s="45">
        <v>2.06</v>
      </c>
      <c r="AB150" s="45">
        <v>4.15</v>
      </c>
      <c r="AC150" s="45">
        <v>3.12</v>
      </c>
      <c r="AD150" s="45">
        <v>9.07</v>
      </c>
      <c r="AE150" s="45">
        <v>2.78</v>
      </c>
      <c r="AF150" s="45">
        <v>5.24</v>
      </c>
      <c r="AG150" s="45">
        <v>1.82</v>
      </c>
      <c r="AH150" s="45">
        <v>4.2</v>
      </c>
      <c r="AI150" s="45">
        <v>1.64</v>
      </c>
      <c r="AJ150" s="45">
        <v>0.32</v>
      </c>
      <c r="AK150" s="45">
        <v>1.4</v>
      </c>
      <c r="AL150" s="45">
        <v>0.65</v>
      </c>
      <c r="AM150" s="45">
        <v>1.83</v>
      </c>
      <c r="AN150" s="45">
        <v>0.4</v>
      </c>
      <c r="AO150" s="45">
        <v>0.24</v>
      </c>
      <c r="AP150" s="45">
        <v>0.28</v>
      </c>
      <c r="AQ150" s="45">
        <v>560</v>
      </c>
      <c r="AR150" s="45">
        <v>95</v>
      </c>
      <c r="AS150" s="45">
        <v>84</v>
      </c>
      <c r="AT150" s="45">
        <v>78</v>
      </c>
      <c r="AU150" s="45">
        <v>0.4</v>
      </c>
      <c r="AV150" s="45">
        <v>0.18</v>
      </c>
      <c r="AW150" s="45">
        <v>0.09</v>
      </c>
      <c r="AX150" s="45">
        <v>0</v>
      </c>
      <c r="AY150" s="45">
        <v>0</v>
      </c>
      <c r="AZ150" s="45">
        <v>0</v>
      </c>
      <c r="BA150" s="47">
        <v>0</v>
      </c>
      <c r="BB150" s="45"/>
      <c r="BC150" s="45">
        <v>0</v>
      </c>
      <c r="BD150" s="45">
        <v>0</v>
      </c>
      <c r="BE150" s="45">
        <v>0</v>
      </c>
      <c r="BF150" s="45">
        <v>0</v>
      </c>
      <c r="BG150" s="45">
        <v>0</v>
      </c>
      <c r="BH150" s="45">
        <v>0</v>
      </c>
      <c r="BI150" s="45">
        <v>0</v>
      </c>
      <c r="BJ150" s="45">
        <v>0</v>
      </c>
      <c r="BK150" s="1"/>
      <c r="BL150" s="8">
        <v>12</v>
      </c>
      <c r="BM150" s="8">
        <v>45</v>
      </c>
      <c r="BN150" s="56">
        <f t="shared" si="56"/>
        <v>30.477999999999994</v>
      </c>
      <c r="BO150" s="57">
        <f t="shared" si="54"/>
        <v>24.9</v>
      </c>
      <c r="BP150" s="33">
        <f t="shared" si="48"/>
        <v>8.2</v>
      </c>
      <c r="BQ150" s="56">
        <f t="shared" si="57"/>
        <v>9.169761125034066</v>
      </c>
      <c r="BR150" s="56">
        <f t="shared" si="46"/>
        <v>75.99776112503406</v>
      </c>
      <c r="BS150" s="36">
        <f t="shared" si="49"/>
        <v>3.5304059672514305</v>
      </c>
      <c r="BT150" s="7">
        <f t="shared" si="50"/>
        <v>69.2385671200218</v>
      </c>
      <c r="BU150" s="61">
        <f t="shared" si="55"/>
        <v>3.216413837801121</v>
      </c>
      <c r="BV150" s="61">
        <f t="shared" si="51"/>
        <v>2.827097976179132</v>
      </c>
      <c r="BW150" s="61">
        <f t="shared" si="52"/>
        <v>1.7974498772539298</v>
      </c>
      <c r="BX150" s="61">
        <f t="shared" si="53"/>
        <v>1.9442747241923914</v>
      </c>
      <c r="BY150" s="61">
        <f t="shared" si="39"/>
        <v>1.2985628026806615</v>
      </c>
      <c r="CA150" s="46">
        <v>2.09</v>
      </c>
      <c r="CB150" s="46">
        <v>2.24</v>
      </c>
      <c r="CC150" s="46">
        <v>1.55</v>
      </c>
      <c r="CD150" s="45">
        <v>88</v>
      </c>
      <c r="CF150" s="46">
        <v>3.15</v>
      </c>
      <c r="CG150" s="36">
        <v>87.12777080140954</v>
      </c>
      <c r="CI150" s="34">
        <f t="shared" si="47"/>
        <v>0.6792415648173382</v>
      </c>
    </row>
    <row r="151" spans="1:87" s="44" customFormat="1" ht="12.75">
      <c r="A151" s="33">
        <v>146</v>
      </c>
      <c r="B151" s="44" t="s">
        <v>192</v>
      </c>
      <c r="C151" s="45" t="s">
        <v>46</v>
      </c>
      <c r="D151" s="45">
        <v>91</v>
      </c>
      <c r="E151" s="36">
        <f t="shared" si="40"/>
        <v>0.8892498475411394</v>
      </c>
      <c r="F151" s="56">
        <f t="shared" si="41"/>
        <v>73.96404423531288</v>
      </c>
      <c r="G151" s="56">
        <f t="shared" si="42"/>
        <v>83.38131911767637</v>
      </c>
      <c r="H151" s="36">
        <f t="shared" si="43"/>
        <v>0.9755056343577521</v>
      </c>
      <c r="I151" s="36">
        <f t="shared" si="44"/>
        <v>0.668836850984615</v>
      </c>
      <c r="J151" s="39">
        <v>84.91500201915153</v>
      </c>
      <c r="K151" s="46">
        <v>0</v>
      </c>
      <c r="L151" s="46">
        <v>2.93</v>
      </c>
      <c r="M151" s="45">
        <v>3143</v>
      </c>
      <c r="N151" s="45">
        <v>29.7</v>
      </c>
      <c r="O151" s="45">
        <v>44</v>
      </c>
      <c r="P151" s="45">
        <v>78</v>
      </c>
      <c r="Q151" s="45">
        <v>22</v>
      </c>
      <c r="R151" s="45">
        <v>7</v>
      </c>
      <c r="S151" s="45">
        <v>23</v>
      </c>
      <c r="T151" s="39">
        <v>0.92</v>
      </c>
      <c r="U151" s="39">
        <v>4.35</v>
      </c>
      <c r="V151" s="39">
        <v>30.1</v>
      </c>
      <c r="W151" s="39">
        <v>100</v>
      </c>
      <c r="X151" s="39">
        <v>9.2</v>
      </c>
      <c r="Y151" s="39">
        <v>8</v>
      </c>
      <c r="Z151" s="45">
        <v>1.2</v>
      </c>
      <c r="AA151" s="45">
        <v>2.06</v>
      </c>
      <c r="AB151" s="45">
        <v>4.15</v>
      </c>
      <c r="AC151" s="45">
        <v>3.12</v>
      </c>
      <c r="AD151" s="45">
        <v>9.07</v>
      </c>
      <c r="AE151" s="45">
        <v>2.78</v>
      </c>
      <c r="AF151" s="45">
        <v>5.24</v>
      </c>
      <c r="AG151" s="45">
        <v>1.82</v>
      </c>
      <c r="AH151" s="45">
        <v>4.2</v>
      </c>
      <c r="AI151" s="45">
        <v>1.64</v>
      </c>
      <c r="AJ151" s="45">
        <v>0.32</v>
      </c>
      <c r="AK151" s="45">
        <v>1.4</v>
      </c>
      <c r="AL151" s="45">
        <v>0.65</v>
      </c>
      <c r="AM151" s="45">
        <v>1.83</v>
      </c>
      <c r="AN151" s="45">
        <v>0.4</v>
      </c>
      <c r="AO151" s="45">
        <v>0.24</v>
      </c>
      <c r="AP151" s="45">
        <v>0.28</v>
      </c>
      <c r="AQ151" s="45">
        <v>560</v>
      </c>
      <c r="AR151" s="45">
        <v>95</v>
      </c>
      <c r="AS151" s="45">
        <v>84</v>
      </c>
      <c r="AT151" s="45">
        <v>78</v>
      </c>
      <c r="AU151" s="45">
        <v>0.4</v>
      </c>
      <c r="AV151" s="45">
        <v>0.18</v>
      </c>
      <c r="AW151" s="45">
        <v>0.09</v>
      </c>
      <c r="AX151" s="45">
        <v>0</v>
      </c>
      <c r="AY151" s="45">
        <v>0</v>
      </c>
      <c r="AZ151" s="45">
        <v>0</v>
      </c>
      <c r="BA151" s="47">
        <v>0</v>
      </c>
      <c r="BB151" s="45"/>
      <c r="BC151" s="45">
        <v>0</v>
      </c>
      <c r="BD151" s="45">
        <v>0</v>
      </c>
      <c r="BE151" s="45">
        <v>0</v>
      </c>
      <c r="BF151" s="45">
        <v>0</v>
      </c>
      <c r="BG151" s="45">
        <v>0</v>
      </c>
      <c r="BH151" s="45">
        <v>0</v>
      </c>
      <c r="BI151" s="45">
        <v>0</v>
      </c>
      <c r="BJ151" s="45">
        <v>0</v>
      </c>
      <c r="BK151" s="1"/>
      <c r="BL151" s="8">
        <v>13</v>
      </c>
      <c r="BM151" s="8">
        <v>55</v>
      </c>
      <c r="BN151" s="56">
        <f t="shared" si="56"/>
        <v>41.894999999999996</v>
      </c>
      <c r="BO151" s="57">
        <f t="shared" si="54"/>
        <v>24.5</v>
      </c>
      <c r="BP151" s="33">
        <f t="shared" si="48"/>
        <v>8.2</v>
      </c>
      <c r="BQ151" s="56">
        <f t="shared" si="57"/>
        <v>5.536319117676366</v>
      </c>
      <c r="BR151" s="56">
        <f t="shared" si="46"/>
        <v>83.38131911767637</v>
      </c>
      <c r="BS151" s="36">
        <f t="shared" si="49"/>
        <v>3.834915402942407</v>
      </c>
      <c r="BT151" s="7">
        <f t="shared" si="50"/>
        <v>73.96404423531288</v>
      </c>
      <c r="BU151" s="61">
        <f t="shared" si="55"/>
        <v>3.401791378493358</v>
      </c>
      <c r="BV151" s="61">
        <f t="shared" si="51"/>
        <v>3.0143292922782914</v>
      </c>
      <c r="BW151" s="61">
        <f t="shared" si="52"/>
        <v>1.9599066639806715</v>
      </c>
      <c r="BX151" s="61">
        <f t="shared" si="53"/>
        <v>2.150014418124486</v>
      </c>
      <c r="BY151" s="61">
        <f t="shared" si="39"/>
        <v>1.4741164195700915</v>
      </c>
      <c r="CA151" s="46">
        <v>2.04</v>
      </c>
      <c r="CB151" s="46">
        <v>2.18</v>
      </c>
      <c r="CC151" s="46">
        <v>1.5</v>
      </c>
      <c r="CD151" s="45">
        <v>88</v>
      </c>
      <c r="CF151" s="46">
        <v>3.07</v>
      </c>
      <c r="CG151" s="36">
        <v>84.91500201915153</v>
      </c>
      <c r="CI151" s="34">
        <f t="shared" si="47"/>
        <v>0.7895351434374553</v>
      </c>
    </row>
    <row r="152" spans="1:87" s="44" customFormat="1" ht="12.75">
      <c r="A152" s="33">
        <v>147</v>
      </c>
      <c r="B152" s="44" t="s">
        <v>194</v>
      </c>
      <c r="C152" s="45" t="s">
        <v>46</v>
      </c>
      <c r="D152" s="45">
        <v>90</v>
      </c>
      <c r="E152" s="36">
        <f t="shared" si="40"/>
        <v>0.8150534434164393</v>
      </c>
      <c r="F152" s="56">
        <f t="shared" si="41"/>
        <v>69.77308936368928</v>
      </c>
      <c r="G152" s="56">
        <f t="shared" si="42"/>
        <v>76.8329521307645</v>
      </c>
      <c r="H152" s="36">
        <f t="shared" si="43"/>
        <v>0.893422644231931</v>
      </c>
      <c r="I152" s="36">
        <f t="shared" si="44"/>
        <v>0.5988778869151111</v>
      </c>
      <c r="J152" s="39">
        <v>91.00011617036108</v>
      </c>
      <c r="K152" s="46">
        <v>0</v>
      </c>
      <c r="L152" s="46">
        <v>3.37</v>
      </c>
      <c r="M152" s="45">
        <v>1924</v>
      </c>
      <c r="N152" s="45">
        <v>25.6</v>
      </c>
      <c r="O152" s="45">
        <v>49</v>
      </c>
      <c r="P152" s="45">
        <v>75</v>
      </c>
      <c r="Q152" s="45">
        <v>25</v>
      </c>
      <c r="R152" s="45">
        <v>12</v>
      </c>
      <c r="S152" s="45">
        <v>36.2</v>
      </c>
      <c r="T152" s="39">
        <v>13.032</v>
      </c>
      <c r="U152" s="39">
        <v>1.7</v>
      </c>
      <c r="V152" s="39">
        <v>27.39</v>
      </c>
      <c r="W152" s="39">
        <v>100</v>
      </c>
      <c r="X152" s="39">
        <v>3.91</v>
      </c>
      <c r="Y152" s="39">
        <v>6.9</v>
      </c>
      <c r="Z152" s="45">
        <v>2.09</v>
      </c>
      <c r="AA152" s="45">
        <v>1.24</v>
      </c>
      <c r="AB152" s="45">
        <v>3.17</v>
      </c>
      <c r="AC152" s="45">
        <v>2.93</v>
      </c>
      <c r="AD152" s="45">
        <v>16.22</v>
      </c>
      <c r="AE152" s="45">
        <v>4.34</v>
      </c>
      <c r="AF152" s="45">
        <v>5.04</v>
      </c>
      <c r="AG152" s="45">
        <v>2.45</v>
      </c>
      <c r="AH152" s="45">
        <v>6.48</v>
      </c>
      <c r="AI152" s="45">
        <v>0.37</v>
      </c>
      <c r="AJ152" s="45">
        <v>0.07</v>
      </c>
      <c r="AK152" s="45">
        <v>0.95</v>
      </c>
      <c r="AL152" s="45">
        <v>0.4</v>
      </c>
      <c r="AM152" s="45">
        <v>1.4</v>
      </c>
      <c r="AN152" s="45">
        <v>0.47</v>
      </c>
      <c r="AO152" s="45">
        <v>0.26</v>
      </c>
      <c r="AP152" s="45">
        <v>0.25</v>
      </c>
      <c r="AQ152" s="45">
        <v>226</v>
      </c>
      <c r="AR152" s="45">
        <v>71</v>
      </c>
      <c r="AS152" s="45">
        <v>7</v>
      </c>
      <c r="AT152" s="45">
        <v>22</v>
      </c>
      <c r="AU152" s="45">
        <v>0.3</v>
      </c>
      <c r="AV152" s="45">
        <v>0.1</v>
      </c>
      <c r="AW152" s="45">
        <v>0.07</v>
      </c>
      <c r="AX152" s="45">
        <v>0</v>
      </c>
      <c r="AY152" s="45">
        <v>0</v>
      </c>
      <c r="AZ152" s="45">
        <v>12</v>
      </c>
      <c r="BA152" s="47">
        <v>0</v>
      </c>
      <c r="BB152" s="45">
        <v>0.2</v>
      </c>
      <c r="BC152" s="45">
        <v>394</v>
      </c>
      <c r="BD152" s="45">
        <v>0.3</v>
      </c>
      <c r="BE152" s="45">
        <v>55</v>
      </c>
      <c r="BF152" s="45">
        <v>10</v>
      </c>
      <c r="BG152" s="45">
        <v>1.6</v>
      </c>
      <c r="BH152" s="45">
        <v>0.2</v>
      </c>
      <c r="BI152" s="45">
        <v>8.7</v>
      </c>
      <c r="BJ152" s="45">
        <v>0</v>
      </c>
      <c r="BK152" s="1"/>
      <c r="BL152" s="8">
        <v>2</v>
      </c>
      <c r="BM152" s="8">
        <v>8</v>
      </c>
      <c r="BN152" s="56">
        <f t="shared" si="56"/>
        <v>29.680279999999993</v>
      </c>
      <c r="BO152" s="57">
        <f t="shared" si="54"/>
        <v>24.8</v>
      </c>
      <c r="BP152" s="33">
        <f t="shared" si="48"/>
        <v>2.91</v>
      </c>
      <c r="BQ152" s="56">
        <f t="shared" si="57"/>
        <v>22.805172130764504</v>
      </c>
      <c r="BR152" s="56">
        <f t="shared" si="46"/>
        <v>76.8329521307645</v>
      </c>
      <c r="BS152" s="36">
        <f t="shared" si="49"/>
        <v>3.566728989492109</v>
      </c>
      <c r="BT152" s="7">
        <f t="shared" si="50"/>
        <v>69.77308936368928</v>
      </c>
      <c r="BU152" s="61">
        <f t="shared" si="55"/>
        <v>3.238996987859432</v>
      </c>
      <c r="BV152" s="61">
        <f t="shared" si="51"/>
        <v>2.825572957738026</v>
      </c>
      <c r="BW152" s="61">
        <f t="shared" si="52"/>
        <v>1.7963777892898323</v>
      </c>
      <c r="BX152" s="61">
        <f t="shared" si="53"/>
        <v>1.969103507887176</v>
      </c>
      <c r="BY152" s="61">
        <f t="shared" si="39"/>
        <v>1.319926862760905</v>
      </c>
      <c r="CA152" s="46">
        <v>1.84</v>
      </c>
      <c r="CB152" s="46">
        <v>1.9420793047682638</v>
      </c>
      <c r="CC152" s="46">
        <v>1.2966713834226633</v>
      </c>
      <c r="CD152" s="45">
        <v>80</v>
      </c>
      <c r="CF152" s="46">
        <v>3.29</v>
      </c>
      <c r="CG152" s="36">
        <v>91.00011617036108</v>
      </c>
      <c r="CI152" s="34">
        <f t="shared" si="47"/>
        <v>0.9301987902312326</v>
      </c>
    </row>
    <row r="153" spans="1:87" s="44" customFormat="1" ht="12.75">
      <c r="A153" s="33">
        <v>148</v>
      </c>
      <c r="B153" s="44" t="s">
        <v>195</v>
      </c>
      <c r="C153" s="45" t="s">
        <v>46</v>
      </c>
      <c r="D153" s="45">
        <v>91</v>
      </c>
      <c r="E153" s="36">
        <f t="shared" si="40"/>
        <v>1.3113009963793507</v>
      </c>
      <c r="F153" s="56">
        <f t="shared" si="41"/>
        <v>76.53039980031534</v>
      </c>
      <c r="G153" s="56">
        <f t="shared" si="42"/>
        <v>87.39124968799271</v>
      </c>
      <c r="H153" s="36">
        <f t="shared" si="43"/>
        <v>1.1993609060607964</v>
      </c>
      <c r="I153" s="36">
        <f t="shared" si="44"/>
        <v>0.8538310131589899</v>
      </c>
      <c r="J153" s="39">
        <v>97.91501861491739</v>
      </c>
      <c r="K153" s="46">
        <v>0</v>
      </c>
      <c r="L153" s="46">
        <v>3.4</v>
      </c>
      <c r="M153" s="45">
        <v>3300</v>
      </c>
      <c r="N153" s="45">
        <v>67.2</v>
      </c>
      <c r="O153" s="45">
        <v>4</v>
      </c>
      <c r="P153" s="45">
        <v>41</v>
      </c>
      <c r="Q153" s="45">
        <v>59</v>
      </c>
      <c r="R153" s="45">
        <v>5</v>
      </c>
      <c r="S153" s="45">
        <v>8.9</v>
      </c>
      <c r="T153" s="39">
        <v>3.204</v>
      </c>
      <c r="U153" s="39">
        <v>1.7</v>
      </c>
      <c r="V153" s="39">
        <v>18.48</v>
      </c>
      <c r="W153" s="39">
        <v>100</v>
      </c>
      <c r="X153" s="39">
        <v>2.56</v>
      </c>
      <c r="Y153" s="39">
        <v>2.86</v>
      </c>
      <c r="Z153" s="45">
        <v>2.09</v>
      </c>
      <c r="AA153" s="45">
        <v>1.24</v>
      </c>
      <c r="AB153" s="45">
        <v>3.17</v>
      </c>
      <c r="AC153" s="45">
        <v>2.93</v>
      </c>
      <c r="AD153" s="45">
        <v>16.22</v>
      </c>
      <c r="AE153" s="45">
        <v>4.34</v>
      </c>
      <c r="AF153" s="45">
        <v>5.04</v>
      </c>
      <c r="AG153" s="45">
        <v>2.45</v>
      </c>
      <c r="AH153" s="45">
        <v>6.48</v>
      </c>
      <c r="AI153" s="45">
        <v>0.37</v>
      </c>
      <c r="AJ153" s="45">
        <v>0.07</v>
      </c>
      <c r="AK153" s="45">
        <v>0.61</v>
      </c>
      <c r="AL153" s="45">
        <v>0.15</v>
      </c>
      <c r="AM153" s="45">
        <v>0.48</v>
      </c>
      <c r="AN153" s="45">
        <v>0.9</v>
      </c>
      <c r="AO153" s="45">
        <v>0.06</v>
      </c>
      <c r="AP153" s="45">
        <v>0.07</v>
      </c>
      <c r="AQ153" s="45">
        <v>159</v>
      </c>
      <c r="AR153" s="45">
        <v>61</v>
      </c>
      <c r="AS153" s="45">
        <v>5</v>
      </c>
      <c r="AT153" s="45">
        <v>21</v>
      </c>
      <c r="AU153" s="45">
        <v>0.3</v>
      </c>
      <c r="AV153" s="45">
        <v>0.09</v>
      </c>
      <c r="AW153" s="45">
        <v>0</v>
      </c>
      <c r="AX153" s="45">
        <v>0</v>
      </c>
      <c r="AY153" s="45">
        <v>0</v>
      </c>
      <c r="AZ153" s="45">
        <v>32</v>
      </c>
      <c r="BA153" s="47">
        <v>0</v>
      </c>
      <c r="BB153" s="45">
        <v>0.3</v>
      </c>
      <c r="BC153" s="45">
        <v>1756</v>
      </c>
      <c r="BD153" s="45">
        <v>0.3</v>
      </c>
      <c r="BE153" s="45">
        <v>78</v>
      </c>
      <c r="BF153" s="45">
        <v>15</v>
      </c>
      <c r="BG153" s="45">
        <v>2.5</v>
      </c>
      <c r="BH153" s="45">
        <v>2.2</v>
      </c>
      <c r="BI153" s="45">
        <v>15.5</v>
      </c>
      <c r="BJ153" s="45">
        <v>0</v>
      </c>
      <c r="BK153" s="1"/>
      <c r="BL153" s="8">
        <v>2</v>
      </c>
      <c r="BM153" s="8">
        <v>11</v>
      </c>
      <c r="BN153" s="56">
        <f t="shared" si="56"/>
        <v>19.069819999999993</v>
      </c>
      <c r="BO153" s="57">
        <f t="shared" si="54"/>
        <v>66.4</v>
      </c>
      <c r="BP153" s="33">
        <f t="shared" si="48"/>
        <v>1.56</v>
      </c>
      <c r="BQ153" s="56">
        <f t="shared" si="57"/>
        <v>5.411429687992701</v>
      </c>
      <c r="BR153" s="56">
        <f t="shared" si="46"/>
        <v>87.39124968799271</v>
      </c>
      <c r="BS153" s="36">
        <f t="shared" si="49"/>
        <v>4.593252486895693</v>
      </c>
      <c r="BT153" s="7">
        <f t="shared" si="50"/>
        <v>76.53039980031534</v>
      </c>
      <c r="BU153" s="61">
        <f t="shared" si="55"/>
        <v>4.0224101435892194</v>
      </c>
      <c r="BV153" s="61">
        <f t="shared" si="51"/>
        <v>3.612634245025111</v>
      </c>
      <c r="BW153" s="61">
        <f t="shared" si="52"/>
        <v>2.890107396020089</v>
      </c>
      <c r="BX153" s="61">
        <f t="shared" si="53"/>
        <v>2.6433914369579954</v>
      </c>
      <c r="BY153" s="61">
        <f t="shared" si="39"/>
        <v>1.881843553002414</v>
      </c>
      <c r="CA153" s="46">
        <v>2.06</v>
      </c>
      <c r="CB153" s="46">
        <v>2.21</v>
      </c>
      <c r="CC153" s="46">
        <v>1.52</v>
      </c>
      <c r="CD153" s="45">
        <v>89</v>
      </c>
      <c r="CF153" s="46">
        <v>3.54</v>
      </c>
      <c r="CG153" s="36">
        <v>97.91501861491739</v>
      </c>
      <c r="CI153" s="34">
        <f t="shared" si="47"/>
        <v>0.9286381178153941</v>
      </c>
    </row>
    <row r="154" spans="1:87" s="44" customFormat="1" ht="12.75">
      <c r="A154" s="33">
        <v>149</v>
      </c>
      <c r="B154" s="44" t="s">
        <v>219</v>
      </c>
      <c r="C154" s="45" t="s">
        <v>46</v>
      </c>
      <c r="D154" s="45">
        <v>92</v>
      </c>
      <c r="E154" s="36">
        <f t="shared" si="40"/>
        <v>0.8321496438828483</v>
      </c>
      <c r="F154" s="56">
        <f t="shared" si="41"/>
        <v>70.92351271535453</v>
      </c>
      <c r="G154" s="56">
        <f t="shared" si="42"/>
        <v>78.63048861774145</v>
      </c>
      <c r="H154" s="36">
        <f t="shared" si="43"/>
        <v>0.8963324166282031</v>
      </c>
      <c r="I154" s="36">
        <f t="shared" si="44"/>
        <v>0.601378002383712</v>
      </c>
      <c r="J154" s="39">
        <v>108.14907423286074</v>
      </c>
      <c r="K154" s="46">
        <v>0</v>
      </c>
      <c r="L154" s="46">
        <v>0</v>
      </c>
      <c r="M154" s="45">
        <v>0</v>
      </c>
      <c r="N154" s="45">
        <v>23</v>
      </c>
      <c r="O154" s="45">
        <v>40</v>
      </c>
      <c r="P154" s="45">
        <v>70</v>
      </c>
      <c r="Q154" s="45">
        <v>30</v>
      </c>
      <c r="R154" s="45">
        <v>26</v>
      </c>
      <c r="S154" s="45">
        <v>40</v>
      </c>
      <c r="T154" s="39">
        <v>40</v>
      </c>
      <c r="U154" s="39">
        <v>32.5</v>
      </c>
      <c r="V154" s="39">
        <v>13.5</v>
      </c>
      <c r="W154" s="39">
        <v>90</v>
      </c>
      <c r="X154" s="39">
        <v>18.5</v>
      </c>
      <c r="Y154" s="39">
        <v>5</v>
      </c>
      <c r="Z154" s="45">
        <v>0.63</v>
      </c>
      <c r="AA154" s="45">
        <v>3.85</v>
      </c>
      <c r="AB154" s="45">
        <v>10.4</v>
      </c>
      <c r="AC154" s="45">
        <v>3.45</v>
      </c>
      <c r="AD154" s="45">
        <v>6.33</v>
      </c>
      <c r="AE154" s="45">
        <v>3.77</v>
      </c>
      <c r="AF154" s="45">
        <v>5.27</v>
      </c>
      <c r="AG154" s="45">
        <v>3.14</v>
      </c>
      <c r="AH154" s="45">
        <v>5.85</v>
      </c>
      <c r="AI154" s="45">
        <v>1.74</v>
      </c>
      <c r="AJ154" s="45">
        <v>0.16</v>
      </c>
      <c r="AK154" s="45">
        <v>0.62</v>
      </c>
      <c r="AL154" s="45">
        <v>0.35</v>
      </c>
      <c r="AM154" s="45">
        <v>1.22</v>
      </c>
      <c r="AN154" s="45">
        <v>0.26</v>
      </c>
      <c r="AO154" s="45">
        <v>0.03</v>
      </c>
      <c r="AP154" s="45">
        <v>0</v>
      </c>
      <c r="AQ154" s="45">
        <v>151</v>
      </c>
      <c r="AR154" s="45">
        <v>0</v>
      </c>
      <c r="AS154" s="45">
        <v>54</v>
      </c>
      <c r="AT154" s="45">
        <v>12</v>
      </c>
      <c r="AU154" s="45">
        <v>0</v>
      </c>
      <c r="AV154" s="45">
        <v>0</v>
      </c>
      <c r="AW154" s="45">
        <v>0</v>
      </c>
      <c r="AX154" s="45">
        <v>0</v>
      </c>
      <c r="AY154" s="45">
        <v>0</v>
      </c>
      <c r="AZ154" s="45">
        <v>0</v>
      </c>
      <c r="BA154" s="47">
        <v>0</v>
      </c>
      <c r="BB154" s="45">
        <v>0</v>
      </c>
      <c r="BC154" s="45">
        <v>0</v>
      </c>
      <c r="BD154" s="45">
        <v>0</v>
      </c>
      <c r="BE154" s="45">
        <v>0</v>
      </c>
      <c r="BF154" s="45">
        <v>0</v>
      </c>
      <c r="BG154" s="45">
        <v>0</v>
      </c>
      <c r="BH154" s="45">
        <v>0</v>
      </c>
      <c r="BI154" s="45">
        <v>0</v>
      </c>
      <c r="BJ154" s="45">
        <v>0</v>
      </c>
      <c r="BK154" s="1"/>
      <c r="BL154" s="8">
        <v>6</v>
      </c>
      <c r="BM154" s="8">
        <v>10</v>
      </c>
      <c r="BN154" s="56">
        <f t="shared" si="56"/>
        <v>17.15</v>
      </c>
      <c r="BO154" s="57">
        <f t="shared" si="54"/>
        <v>20.599999999999998</v>
      </c>
      <c r="BP154" s="33">
        <f t="shared" si="48"/>
        <v>17.5</v>
      </c>
      <c r="BQ154" s="56">
        <f t="shared" si="57"/>
        <v>8.505488617741454</v>
      </c>
      <c r="BR154" s="56">
        <f t="shared" si="46"/>
        <v>78.63048861774145</v>
      </c>
      <c r="BS154" s="36">
        <f t="shared" si="49"/>
        <v>3.576130521945141</v>
      </c>
      <c r="BT154" s="7">
        <f t="shared" si="50"/>
        <v>70.92351271535453</v>
      </c>
      <c r="BU154" s="61">
        <f t="shared" si="55"/>
        <v>3.225615699502553</v>
      </c>
      <c r="BV154" s="61">
        <f t="shared" si="51"/>
        <v>2.8791718564975786</v>
      </c>
      <c r="BW154" s="61">
        <f t="shared" si="52"/>
        <v>1.8340578151177978</v>
      </c>
      <c r="BX154" s="61">
        <f t="shared" si="53"/>
        <v>1.9755166462485598</v>
      </c>
      <c r="BY154" s="61">
        <f t="shared" si="39"/>
        <v>1.3254371172537014</v>
      </c>
      <c r="CA154" s="46">
        <v>2.21</v>
      </c>
      <c r="CB154" s="46">
        <v>2.38</v>
      </c>
      <c r="CC154" s="46">
        <v>1.67</v>
      </c>
      <c r="CD154" s="45">
        <v>95</v>
      </c>
      <c r="CF154" s="46">
        <v>3.91</v>
      </c>
      <c r="CG154" s="36">
        <v>108.14907423286074</v>
      </c>
      <c r="CI154" s="34">
        <f t="shared" si="47"/>
        <v>0.49307180392704086</v>
      </c>
    </row>
    <row r="155" spans="1:87" s="44" customFormat="1" ht="12.75">
      <c r="A155" s="33">
        <v>150</v>
      </c>
      <c r="B155" s="44" t="s">
        <v>220</v>
      </c>
      <c r="C155" s="45" t="s">
        <v>46</v>
      </c>
      <c r="D155" s="45">
        <v>92</v>
      </c>
      <c r="E155" s="36">
        <f t="shared" si="40"/>
        <v>0.7642224934049502</v>
      </c>
      <c r="F155" s="56">
        <f t="shared" si="41"/>
        <v>65.06381000416698</v>
      </c>
      <c r="G155" s="56">
        <f t="shared" si="42"/>
        <v>69.4747031315109</v>
      </c>
      <c r="H155" s="36">
        <f t="shared" si="43"/>
        <v>0.7855559006358113</v>
      </c>
      <c r="I155" s="36">
        <f t="shared" si="44"/>
        <v>0.5051513290063004</v>
      </c>
      <c r="J155" s="39">
        <v>97.91501861491739</v>
      </c>
      <c r="K155" s="46">
        <v>0</v>
      </c>
      <c r="L155" s="46">
        <v>0</v>
      </c>
      <c r="M155" s="45">
        <v>0</v>
      </c>
      <c r="N155" s="45">
        <v>24.4</v>
      </c>
      <c r="O155" s="45">
        <v>40</v>
      </c>
      <c r="P155" s="45">
        <v>70</v>
      </c>
      <c r="Q155" s="45">
        <v>30</v>
      </c>
      <c r="R155" s="45">
        <v>36</v>
      </c>
      <c r="S155" s="45">
        <v>51.6</v>
      </c>
      <c r="T155" s="39">
        <v>25.8</v>
      </c>
      <c r="U155" s="39">
        <v>34.04</v>
      </c>
      <c r="V155" s="39">
        <v>2.3399999999999928</v>
      </c>
      <c r="W155" s="39">
        <v>90</v>
      </c>
      <c r="X155" s="39">
        <v>17.5</v>
      </c>
      <c r="Y155" s="39">
        <v>4.16</v>
      </c>
      <c r="Z155" s="45">
        <v>0.63</v>
      </c>
      <c r="AA155" s="45">
        <v>3.85</v>
      </c>
      <c r="AB155" s="45">
        <v>10.4</v>
      </c>
      <c r="AC155" s="45">
        <v>3.45</v>
      </c>
      <c r="AD155" s="45">
        <v>6.33</v>
      </c>
      <c r="AE155" s="45">
        <v>3.77</v>
      </c>
      <c r="AF155" s="45">
        <v>5.27</v>
      </c>
      <c r="AG155" s="45">
        <v>3.14</v>
      </c>
      <c r="AH155" s="45">
        <v>5.85</v>
      </c>
      <c r="AI155" s="45">
        <v>1.74</v>
      </c>
      <c r="AJ155" s="45">
        <v>0.17</v>
      </c>
      <c r="AK155" s="45">
        <v>0.62</v>
      </c>
      <c r="AL155" s="45">
        <v>0.38</v>
      </c>
      <c r="AM155" s="45">
        <v>1.24</v>
      </c>
      <c r="AN155" s="45">
        <v>0.27</v>
      </c>
      <c r="AO155" s="45">
        <v>0.31</v>
      </c>
      <c r="AP155" s="45">
        <v>0</v>
      </c>
      <c r="AQ155" s="45">
        <v>151</v>
      </c>
      <c r="AR155" s="45">
        <v>0</v>
      </c>
      <c r="AS155" s="45">
        <v>54</v>
      </c>
      <c r="AT155" s="45">
        <v>10</v>
      </c>
      <c r="AU155" s="45">
        <v>0</v>
      </c>
      <c r="AV155" s="45">
        <v>0</v>
      </c>
      <c r="AW155" s="45">
        <v>0</v>
      </c>
      <c r="AX155" s="45">
        <v>0</v>
      </c>
      <c r="AY155" s="45">
        <v>0</v>
      </c>
      <c r="AZ155" s="45">
        <v>0</v>
      </c>
      <c r="BA155" s="47">
        <v>0</v>
      </c>
      <c r="BB155" s="45">
        <v>0</v>
      </c>
      <c r="BC155" s="45">
        <v>0</v>
      </c>
      <c r="BD155" s="45">
        <v>0</v>
      </c>
      <c r="BE155" s="45">
        <v>0</v>
      </c>
      <c r="BF155" s="45">
        <v>0</v>
      </c>
      <c r="BG155" s="45">
        <v>0</v>
      </c>
      <c r="BH155" s="45">
        <v>0</v>
      </c>
      <c r="BI155" s="45">
        <v>0</v>
      </c>
      <c r="BJ155" s="45">
        <v>0</v>
      </c>
      <c r="BK155" s="1"/>
      <c r="BL155" s="8">
        <v>3.8</v>
      </c>
      <c r="BM155" s="8">
        <v>4.8</v>
      </c>
      <c r="BN155" s="56">
        <f t="shared" si="56"/>
        <v>4.720463999999997</v>
      </c>
      <c r="BO155" s="57">
        <f t="shared" si="54"/>
        <v>22.88</v>
      </c>
      <c r="BP155" s="33">
        <f t="shared" si="48"/>
        <v>16.5</v>
      </c>
      <c r="BQ155" s="56">
        <f t="shared" si="57"/>
        <v>11.749239131510922</v>
      </c>
      <c r="BR155" s="56">
        <f t="shared" si="46"/>
        <v>69.4747031315109</v>
      </c>
      <c r="BS155" s="36">
        <f t="shared" si="49"/>
        <v>3.224007531523459</v>
      </c>
      <c r="BT155" s="7">
        <f t="shared" si="50"/>
        <v>65.06381000416698</v>
      </c>
      <c r="BU155" s="61">
        <f t="shared" si="55"/>
        <v>3.0193178815888206</v>
      </c>
      <c r="BV155" s="61">
        <f t="shared" si="51"/>
        <v>2.666211060404709</v>
      </c>
      <c r="BW155" s="61">
        <f t="shared" si="52"/>
        <v>1.6843463754645103</v>
      </c>
      <c r="BX155" s="61">
        <f t="shared" si="53"/>
        <v>1.7313652050013282</v>
      </c>
      <c r="BY155" s="61">
        <f t="shared" si="39"/>
        <v>1.1133535291298862</v>
      </c>
      <c r="CA155" s="46">
        <v>2.09</v>
      </c>
      <c r="CB155" s="46">
        <v>2.24</v>
      </c>
      <c r="CC155" s="46">
        <v>1.55</v>
      </c>
      <c r="CD155" s="45">
        <v>90</v>
      </c>
      <c r="CF155" s="46">
        <v>3.54</v>
      </c>
      <c r="CG155" s="36">
        <v>97.91501861491739</v>
      </c>
      <c r="CI155" s="34">
        <f t="shared" si="47"/>
        <v>0.49639946104473376</v>
      </c>
    </row>
    <row r="156" spans="1:87" s="64" customFormat="1" ht="12.75">
      <c r="A156" s="33">
        <v>151</v>
      </c>
      <c r="B156" s="64" t="s">
        <v>221</v>
      </c>
      <c r="C156" s="65" t="s">
        <v>46</v>
      </c>
      <c r="D156" s="65">
        <v>92</v>
      </c>
      <c r="E156" s="36">
        <f t="shared" si="40"/>
        <v>0.8656556318917757</v>
      </c>
      <c r="F156" s="56">
        <f t="shared" si="41"/>
        <v>66.64722699655455</v>
      </c>
      <c r="G156" s="56">
        <f t="shared" si="42"/>
        <v>71.94879218211648</v>
      </c>
      <c r="H156" s="36">
        <f t="shared" si="43"/>
        <v>0.9180650340744656</v>
      </c>
      <c r="I156" s="36">
        <f t="shared" si="44"/>
        <v>0.6200040656219512</v>
      </c>
      <c r="J156" s="68">
        <v>71.08519713003889</v>
      </c>
      <c r="K156" s="61">
        <v>3.01</v>
      </c>
      <c r="L156" s="61">
        <v>2.57</v>
      </c>
      <c r="M156" s="65">
        <v>2142</v>
      </c>
      <c r="N156" s="65">
        <v>46.1</v>
      </c>
      <c r="O156" s="65">
        <v>20</v>
      </c>
      <c r="P156" s="65">
        <v>57</v>
      </c>
      <c r="Q156" s="65">
        <v>43</v>
      </c>
      <c r="R156" s="65">
        <v>22</v>
      </c>
      <c r="S156" s="65">
        <v>32</v>
      </c>
      <c r="T156" s="68">
        <v>10.404</v>
      </c>
      <c r="U156" s="68">
        <v>26</v>
      </c>
      <c r="V156" s="68">
        <v>14.85</v>
      </c>
      <c r="W156" s="68">
        <f>0.015*V156*100</f>
        <v>22.275</v>
      </c>
      <c r="X156" s="68">
        <v>7.9</v>
      </c>
      <c r="Y156" s="68">
        <v>7</v>
      </c>
      <c r="Z156" s="65">
        <v>0.99</v>
      </c>
      <c r="AA156" s="65">
        <v>4.5</v>
      </c>
      <c r="AB156" s="65">
        <v>10.59</v>
      </c>
      <c r="AC156" s="65">
        <v>3.39</v>
      </c>
      <c r="AD156" s="65">
        <v>6.31</v>
      </c>
      <c r="AE156" s="65">
        <v>3.62</v>
      </c>
      <c r="AF156" s="65">
        <v>5.02</v>
      </c>
      <c r="AG156" s="65">
        <v>3.45</v>
      </c>
      <c r="AH156" s="65">
        <v>5.47</v>
      </c>
      <c r="AI156" s="65">
        <v>1.74</v>
      </c>
      <c r="AJ156" s="65">
        <v>0.2</v>
      </c>
      <c r="AK156" s="65">
        <v>1.16</v>
      </c>
      <c r="AL156" s="65">
        <v>0.65</v>
      </c>
      <c r="AM156" s="65">
        <v>1.65</v>
      </c>
      <c r="AN156" s="65">
        <v>0.42</v>
      </c>
      <c r="AO156" s="65">
        <v>0.05</v>
      </c>
      <c r="AP156" s="65">
        <v>0</v>
      </c>
      <c r="AQ156" s="65">
        <v>197</v>
      </c>
      <c r="AR156" s="65">
        <v>69</v>
      </c>
      <c r="AS156" s="65">
        <v>20</v>
      </c>
      <c r="AT156" s="65">
        <v>24</v>
      </c>
      <c r="AU156" s="65">
        <v>0</v>
      </c>
      <c r="AV156" s="65">
        <v>0</v>
      </c>
      <c r="AW156" s="65">
        <v>0</v>
      </c>
      <c r="AX156" s="65">
        <v>0</v>
      </c>
      <c r="AY156" s="65">
        <v>0</v>
      </c>
      <c r="AZ156" s="65">
        <v>12</v>
      </c>
      <c r="BA156" s="69">
        <v>0</v>
      </c>
      <c r="BB156" s="65">
        <v>0.47</v>
      </c>
      <c r="BC156" s="65">
        <v>3183</v>
      </c>
      <c r="BD156" s="65">
        <v>1</v>
      </c>
      <c r="BE156" s="65">
        <v>48</v>
      </c>
      <c r="BF156" s="65">
        <v>15</v>
      </c>
      <c r="BG156" s="65">
        <v>5.3</v>
      </c>
      <c r="BH156" s="65">
        <v>8.8</v>
      </c>
      <c r="BI156" s="65">
        <v>6.7</v>
      </c>
      <c r="BJ156" s="65">
        <v>0</v>
      </c>
      <c r="BK156" s="58"/>
      <c r="BL156" s="12">
        <v>2</v>
      </c>
      <c r="BM156" s="12">
        <v>5.9</v>
      </c>
      <c r="BN156" s="67">
        <f t="shared" si="56"/>
        <v>8.710240000000002</v>
      </c>
      <c r="BO156" s="70">
        <f t="shared" si="54"/>
        <v>45.3</v>
      </c>
      <c r="BP156" s="63">
        <f t="shared" si="48"/>
        <v>6.9</v>
      </c>
      <c r="BQ156" s="67">
        <f t="shared" si="57"/>
        <v>9.413552182116478</v>
      </c>
      <c r="BR156" s="67">
        <f t="shared" si="46"/>
        <v>71.94879218211648</v>
      </c>
      <c r="BS156" s="66">
        <f t="shared" si="49"/>
        <v>3.646599271648892</v>
      </c>
      <c r="BT156" s="7">
        <f t="shared" si="50"/>
        <v>66.64722699655455</v>
      </c>
      <c r="BU156" s="61">
        <f t="shared" si="55"/>
        <v>3.3778986700413705</v>
      </c>
      <c r="BV156" s="61">
        <f t="shared" si="51"/>
        <v>2.9842176567417837</v>
      </c>
      <c r="BW156" s="61">
        <f t="shared" si="52"/>
        <v>1.9079050126894739</v>
      </c>
      <c r="BX156" s="61">
        <f t="shared" si="53"/>
        <v>2.0234153351001223</v>
      </c>
      <c r="BY156" s="61">
        <f t="shared" si="39"/>
        <v>1.3664889606307806</v>
      </c>
      <c r="CA156" s="61">
        <v>1.72</v>
      </c>
      <c r="CB156" s="61">
        <v>1.79</v>
      </c>
      <c r="CC156" s="61">
        <v>1.16</v>
      </c>
      <c r="CD156" s="65">
        <v>75</v>
      </c>
      <c r="CF156" s="61">
        <v>2.57</v>
      </c>
      <c r="CG156" s="66">
        <v>71.08519713003889</v>
      </c>
      <c r="CI156" s="34">
        <f t="shared" si="47"/>
        <v>0.575963789899442</v>
      </c>
    </row>
    <row r="157" spans="1:87" ht="12.75">
      <c r="A157" s="33">
        <v>152</v>
      </c>
      <c r="B157" s="44" t="s">
        <v>52</v>
      </c>
      <c r="C157" s="45" t="s">
        <v>46</v>
      </c>
      <c r="D157" s="45">
        <v>90</v>
      </c>
      <c r="E157" s="36">
        <f t="shared" si="40"/>
        <v>1.164072621461373</v>
      </c>
      <c r="F157" s="56">
        <f t="shared" si="41"/>
        <v>78.43168</v>
      </c>
      <c r="G157" s="56">
        <f t="shared" si="42"/>
        <v>90.362</v>
      </c>
      <c r="H157" s="36">
        <f t="shared" si="43"/>
        <v>1.309271010876393</v>
      </c>
      <c r="I157" s="36">
        <f t="shared" si="44"/>
        <v>0.9418333402159819</v>
      </c>
      <c r="J157" s="49">
        <v>0</v>
      </c>
      <c r="K157" s="50">
        <v>0</v>
      </c>
      <c r="L157" s="50">
        <v>0</v>
      </c>
      <c r="M157" s="47">
        <v>2619</v>
      </c>
      <c r="N157" s="47">
        <v>85.8</v>
      </c>
      <c r="O157" s="47">
        <v>3.75</v>
      </c>
      <c r="P157" s="47">
        <v>30</v>
      </c>
      <c r="Q157" s="47">
        <v>70</v>
      </c>
      <c r="R157" s="47">
        <v>0</v>
      </c>
      <c r="S157" s="47">
        <v>0</v>
      </c>
      <c r="T157" s="49">
        <v>0</v>
      </c>
      <c r="U157" s="49">
        <v>0</v>
      </c>
      <c r="V157" s="39">
        <v>7.2</v>
      </c>
      <c r="W157" s="49">
        <v>90</v>
      </c>
      <c r="X157" s="49">
        <v>3.6</v>
      </c>
      <c r="Y157" s="49">
        <v>3.8</v>
      </c>
      <c r="Z157" s="47">
        <v>0.49</v>
      </c>
      <c r="AA157" s="47">
        <v>2.57</v>
      </c>
      <c r="AB157" s="47">
        <v>7.42</v>
      </c>
      <c r="AC157" s="47">
        <v>4.17</v>
      </c>
      <c r="AD157" s="47">
        <v>8.31</v>
      </c>
      <c r="AE157" s="47">
        <v>4.6</v>
      </c>
      <c r="AF157" s="47">
        <v>7.95</v>
      </c>
      <c r="AG157" s="47">
        <v>0.94</v>
      </c>
      <c r="AH157" s="47">
        <v>5.21</v>
      </c>
      <c r="AI157" s="47">
        <v>0.8</v>
      </c>
      <c r="AJ157" s="47">
        <v>1.19</v>
      </c>
      <c r="AK157" s="47">
        <v>0.68</v>
      </c>
      <c r="AL157" s="47">
        <v>0.06</v>
      </c>
      <c r="AM157" s="47">
        <v>0.2</v>
      </c>
      <c r="AN157" s="47">
        <v>1.85</v>
      </c>
      <c r="AO157" s="47">
        <v>0.24</v>
      </c>
      <c r="AP157" s="47">
        <v>0.3</v>
      </c>
      <c r="AQ157" s="47">
        <v>702</v>
      </c>
      <c r="AR157" s="47">
        <v>105</v>
      </c>
      <c r="AS157" s="47">
        <v>14</v>
      </c>
      <c r="AT157" s="47">
        <v>12</v>
      </c>
      <c r="AU157" s="47">
        <v>0.98</v>
      </c>
      <c r="AV157" s="47">
        <v>0.13</v>
      </c>
      <c r="AW157" s="47">
        <v>0.05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962</v>
      </c>
      <c r="BD157" s="47">
        <v>0.23</v>
      </c>
      <c r="BE157" s="47">
        <v>23</v>
      </c>
      <c r="BF157" s="47">
        <v>9.6</v>
      </c>
      <c r="BG157" s="47">
        <v>2.2</v>
      </c>
      <c r="BI157" s="47">
        <v>4.8</v>
      </c>
      <c r="BJ157" s="47">
        <v>86</v>
      </c>
      <c r="BK157" s="1"/>
      <c r="BL157" s="8">
        <v>2.38</v>
      </c>
      <c r="BM157" s="8">
        <v>50</v>
      </c>
      <c r="BN157" s="56">
        <f t="shared" si="56"/>
        <v>6.664000000000003</v>
      </c>
      <c r="BO157" s="57">
        <f t="shared" si="54"/>
        <v>84.848</v>
      </c>
      <c r="BP157" s="33">
        <f t="shared" si="48"/>
        <v>2.6</v>
      </c>
      <c r="BQ157" s="56">
        <f t="shared" si="57"/>
        <v>0</v>
      </c>
      <c r="BR157" s="56">
        <f t="shared" si="46"/>
        <v>90.362</v>
      </c>
      <c r="BS157" s="36">
        <f t="shared" si="49"/>
        <v>4.975776</v>
      </c>
      <c r="BT157" s="7">
        <f t="shared" si="50"/>
        <v>78.43168</v>
      </c>
      <c r="BU157" s="61">
        <f t="shared" si="55"/>
        <v>4.318833923371329</v>
      </c>
      <c r="BV157" s="61">
        <f t="shared" si="51"/>
        <v>3.914782262605042</v>
      </c>
      <c r="BW157" s="61">
        <f t="shared" si="52"/>
        <v>2.565616057700866</v>
      </c>
      <c r="BX157" s="61">
        <f t="shared" si="53"/>
        <v>2.8856333079715704</v>
      </c>
      <c r="BY157" s="61">
        <f t="shared" si="39"/>
        <v>2.075800681836024</v>
      </c>
      <c r="CA157" s="46">
        <v>1.5460000000000003</v>
      </c>
      <c r="CB157" s="52">
        <v>1.570032708777027</v>
      </c>
      <c r="CC157" s="52">
        <v>0.9706312337761953</v>
      </c>
      <c r="CD157" s="47">
        <v>68</v>
      </c>
      <c r="CF157" s="50">
        <v>0</v>
      </c>
      <c r="CG157" s="36">
        <v>0</v>
      </c>
      <c r="CI157" s="34" t="e">
        <f t="shared" si="47"/>
        <v>#DIV/0!</v>
      </c>
    </row>
    <row r="158" spans="1:87" ht="12.75">
      <c r="A158" s="33">
        <v>153</v>
      </c>
      <c r="B158" s="51" t="s">
        <v>59</v>
      </c>
      <c r="C158" s="47" t="s">
        <v>46</v>
      </c>
      <c r="D158" s="47">
        <v>90</v>
      </c>
      <c r="E158" s="36">
        <f t="shared" si="40"/>
        <v>1.0602777300469644</v>
      </c>
      <c r="F158" s="56">
        <f t="shared" si="41"/>
        <v>73.28800000000001</v>
      </c>
      <c r="G158" s="56">
        <f t="shared" si="42"/>
        <v>82.325</v>
      </c>
      <c r="H158" s="36">
        <f t="shared" si="43"/>
        <v>1.1408390020910548</v>
      </c>
      <c r="I158" s="36">
        <f t="shared" si="44"/>
        <v>0.8062530540776733</v>
      </c>
      <c r="J158" s="49">
        <v>94.04267324596586</v>
      </c>
      <c r="K158" s="50">
        <v>3.1</v>
      </c>
      <c r="L158" s="50">
        <v>2.58</v>
      </c>
      <c r="M158" s="47">
        <v>3110</v>
      </c>
      <c r="N158" s="47">
        <v>67.9</v>
      </c>
      <c r="O158" s="47">
        <v>21</v>
      </c>
      <c r="P158" s="47">
        <v>35</v>
      </c>
      <c r="Q158" s="47">
        <v>65</v>
      </c>
      <c r="R158" s="47">
        <v>0</v>
      </c>
      <c r="S158" s="47">
        <v>0</v>
      </c>
      <c r="T158" s="49">
        <v>0</v>
      </c>
      <c r="U158" s="49">
        <v>0</v>
      </c>
      <c r="V158" s="39">
        <v>0.7999999999999936</v>
      </c>
      <c r="W158" s="49">
        <v>90</v>
      </c>
      <c r="X158" s="49">
        <v>10.7</v>
      </c>
      <c r="Y158" s="49">
        <v>20.6</v>
      </c>
      <c r="Z158" s="47">
        <v>2.84</v>
      </c>
      <c r="AA158" s="47">
        <v>7.13</v>
      </c>
      <c r="AB158" s="47">
        <v>7.19</v>
      </c>
      <c r="AC158" s="47">
        <v>4.17</v>
      </c>
      <c r="AD158" s="47">
        <v>7.01</v>
      </c>
      <c r="AE158" s="47">
        <v>4.53</v>
      </c>
      <c r="AF158" s="47">
        <v>4.81</v>
      </c>
      <c r="AG158" s="47">
        <v>2.3</v>
      </c>
      <c r="AH158" s="47">
        <v>4.33</v>
      </c>
      <c r="AI158" s="47">
        <v>1.52</v>
      </c>
      <c r="AJ158" s="47">
        <v>5.46</v>
      </c>
      <c r="AK158" s="47">
        <v>3.14</v>
      </c>
      <c r="AL158" s="47">
        <v>0.16</v>
      </c>
      <c r="AM158" s="47">
        <v>1.37</v>
      </c>
      <c r="AN158" s="47">
        <v>0.58</v>
      </c>
      <c r="AO158" s="47">
        <v>0.43</v>
      </c>
      <c r="AP158" s="47">
        <v>0.6</v>
      </c>
      <c r="AQ158" s="47">
        <v>524</v>
      </c>
      <c r="AR158" s="47">
        <v>2</v>
      </c>
      <c r="AS158" s="47">
        <v>12</v>
      </c>
      <c r="AT158" s="47">
        <v>37</v>
      </c>
      <c r="AU158" s="47">
        <v>2.4</v>
      </c>
      <c r="AV158" s="47">
        <v>0.17</v>
      </c>
      <c r="AW158" s="47">
        <v>1.19</v>
      </c>
      <c r="AX158" s="47">
        <v>0</v>
      </c>
      <c r="AY158" s="47">
        <v>0</v>
      </c>
      <c r="AZ158" s="47">
        <v>10</v>
      </c>
      <c r="BA158" s="47">
        <v>0</v>
      </c>
      <c r="BB158" s="47">
        <v>0.53</v>
      </c>
      <c r="BC158" s="47">
        <v>5730</v>
      </c>
      <c r="BD158" s="47">
        <v>0.37</v>
      </c>
      <c r="BE158" s="47">
        <v>93</v>
      </c>
      <c r="BF158" s="47">
        <v>19</v>
      </c>
      <c r="BG158" s="47">
        <v>5.3</v>
      </c>
      <c r="BH158" s="47">
        <v>0.62</v>
      </c>
      <c r="BI158" s="47">
        <v>4.15</v>
      </c>
      <c r="BJ158" s="47">
        <v>33</v>
      </c>
      <c r="BK158" s="1"/>
      <c r="BL158" s="8">
        <v>1</v>
      </c>
      <c r="BM158" s="8">
        <v>24.93</v>
      </c>
      <c r="BN158" s="56">
        <f t="shared" si="56"/>
        <v>0</v>
      </c>
      <c r="BO158" s="57">
        <f t="shared" si="54"/>
        <v>67.5</v>
      </c>
      <c r="BP158" s="33">
        <f t="shared" si="48"/>
        <v>9.7</v>
      </c>
      <c r="BQ158" s="56">
        <f t="shared" si="57"/>
        <v>0</v>
      </c>
      <c r="BR158" s="56">
        <f t="shared" si="46"/>
        <v>82.325</v>
      </c>
      <c r="BS158" s="36">
        <f t="shared" si="49"/>
        <v>4.3918</v>
      </c>
      <c r="BT158" s="7">
        <f t="shared" si="50"/>
        <v>73.28800000000001</v>
      </c>
      <c r="BU158" s="61">
        <f t="shared" si="55"/>
        <v>3.909702258123292</v>
      </c>
      <c r="BV158" s="61">
        <f t="shared" si="51"/>
        <v>3.5342192807045243</v>
      </c>
      <c r="BW158" s="61">
        <f t="shared" si="52"/>
        <v>2.3368521170235095</v>
      </c>
      <c r="BX158" s="61">
        <f t="shared" si="53"/>
        <v>2.514409160608685</v>
      </c>
      <c r="BY158" s="61">
        <f t="shared" si="39"/>
        <v>1.7769817311871923</v>
      </c>
      <c r="CA158" s="50">
        <v>1.6684999999999999</v>
      </c>
      <c r="CB158" s="50">
        <v>1.7275273460663316</v>
      </c>
      <c r="CC158" s="50">
        <v>1.1099820611854705</v>
      </c>
      <c r="CD158" s="47">
        <v>73</v>
      </c>
      <c r="CF158" s="50">
        <v>3.4</v>
      </c>
      <c r="CG158" s="36">
        <v>94.04267324596586</v>
      </c>
      <c r="CI158" s="34" t="e">
        <f t="shared" si="47"/>
        <v>#DIV/0!</v>
      </c>
    </row>
    <row r="159" spans="1:87" ht="12.75">
      <c r="A159" s="33">
        <v>154</v>
      </c>
      <c r="B159" s="51" t="s">
        <v>222</v>
      </c>
      <c r="C159" s="47" t="s">
        <v>46</v>
      </c>
      <c r="D159" s="47">
        <v>90</v>
      </c>
      <c r="E159" s="36">
        <f t="shared" si="40"/>
        <v>0.8050776052360622</v>
      </c>
      <c r="F159" s="56">
        <f t="shared" si="41"/>
        <v>64.95156782024439</v>
      </c>
      <c r="G159" s="56">
        <f t="shared" si="42"/>
        <v>69.29932471913186</v>
      </c>
      <c r="H159" s="36">
        <f t="shared" si="43"/>
        <v>0.8499385437245428</v>
      </c>
      <c r="I159" s="36">
        <f t="shared" si="44"/>
        <v>0.5613389925116157</v>
      </c>
      <c r="J159" s="49">
        <v>96.25544202822388</v>
      </c>
      <c r="K159" s="50">
        <v>3.04</v>
      </c>
      <c r="L159" s="50">
        <v>0</v>
      </c>
      <c r="M159" s="47">
        <v>1673</v>
      </c>
      <c r="N159" s="47">
        <v>38.3</v>
      </c>
      <c r="O159" s="47">
        <v>20</v>
      </c>
      <c r="P159" s="47">
        <v>65</v>
      </c>
      <c r="Q159" s="47">
        <v>35</v>
      </c>
      <c r="R159" s="47">
        <v>10</v>
      </c>
      <c r="S159" s="47">
        <v>25</v>
      </c>
      <c r="T159" s="49">
        <v>5.75</v>
      </c>
      <c r="U159" s="49">
        <v>24</v>
      </c>
      <c r="V159" s="39">
        <v>28.7</v>
      </c>
      <c r="W159" s="49">
        <v>100</v>
      </c>
      <c r="X159" s="49">
        <v>1.5</v>
      </c>
      <c r="Y159" s="49">
        <v>6.5</v>
      </c>
      <c r="Z159" s="47">
        <v>1.95</v>
      </c>
      <c r="AA159" s="47">
        <v>4.31</v>
      </c>
      <c r="AB159" s="47">
        <v>10.7</v>
      </c>
      <c r="AC159" s="47">
        <v>4.22</v>
      </c>
      <c r="AD159" s="47">
        <v>6.8</v>
      </c>
      <c r="AE159" s="47">
        <v>5.37</v>
      </c>
      <c r="AF159" s="47">
        <v>5.76</v>
      </c>
      <c r="AG159" s="47">
        <v>2.52</v>
      </c>
      <c r="AH159" s="47">
        <v>5.25</v>
      </c>
      <c r="AI159" s="47">
        <v>1.63</v>
      </c>
      <c r="AJ159" s="47">
        <v>0.43</v>
      </c>
      <c r="AK159" s="47">
        <v>0.89</v>
      </c>
      <c r="AL159" s="47">
        <v>0.66</v>
      </c>
      <c r="AM159" s="47">
        <v>1.52</v>
      </c>
      <c r="AN159" s="47">
        <v>0.43</v>
      </c>
      <c r="AO159" s="47">
        <v>0.15</v>
      </c>
      <c r="AP159" s="47">
        <v>0.04</v>
      </c>
      <c r="AQ159" s="47">
        <v>354</v>
      </c>
      <c r="AR159" s="47">
        <v>0</v>
      </c>
      <c r="AS159" s="47">
        <v>29</v>
      </c>
      <c r="AT159" s="47">
        <v>42</v>
      </c>
      <c r="AU159" s="47">
        <v>0.91</v>
      </c>
      <c r="AV159" s="47">
        <v>0.21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7">
        <v>0</v>
      </c>
      <c r="BG159" s="47">
        <v>0</v>
      </c>
      <c r="BH159" s="47">
        <v>0</v>
      </c>
      <c r="BI159" s="47">
        <v>0</v>
      </c>
      <c r="BJ159" s="47">
        <v>0</v>
      </c>
      <c r="BK159" s="1"/>
      <c r="BL159" s="8">
        <v>2.38</v>
      </c>
      <c r="BM159" s="8">
        <v>10</v>
      </c>
      <c r="BN159" s="56">
        <f t="shared" si="56"/>
        <v>30.576</v>
      </c>
      <c r="BO159" s="57">
        <f t="shared" si="54"/>
        <v>37.348</v>
      </c>
      <c r="BP159" s="33">
        <f t="shared" si="48"/>
        <v>0.5</v>
      </c>
      <c r="BQ159" s="56">
        <f t="shared" si="57"/>
        <v>7.250324719131856</v>
      </c>
      <c r="BR159" s="56">
        <f t="shared" si="46"/>
        <v>69.29932471913186</v>
      </c>
      <c r="BS159" s="36">
        <f t="shared" si="49"/>
        <v>3.4271936382035384</v>
      </c>
      <c r="BT159" s="7">
        <f t="shared" si="50"/>
        <v>64.95156782024439</v>
      </c>
      <c r="BU159" s="61">
        <f t="shared" si="55"/>
        <v>3.212175600946835</v>
      </c>
      <c r="BV159" s="61">
        <f t="shared" si="51"/>
        <v>2.7942973569563034</v>
      </c>
      <c r="BW159" s="61">
        <f t="shared" si="52"/>
        <v>1.7743910419402813</v>
      </c>
      <c r="BX159" s="61">
        <f t="shared" si="53"/>
        <v>1.8732645503688925</v>
      </c>
      <c r="BY159" s="61">
        <f t="shared" si="39"/>
        <v>1.237191139495601</v>
      </c>
      <c r="CA159" s="50">
        <v>1.79</v>
      </c>
      <c r="CB159" s="50">
        <v>1.88</v>
      </c>
      <c r="CC159" s="50">
        <v>1.24</v>
      </c>
      <c r="CD159" s="47">
        <v>78</v>
      </c>
      <c r="CF159" s="50">
        <v>3.48</v>
      </c>
      <c r="CG159" s="36">
        <v>96.25544202822388</v>
      </c>
      <c r="CI159" s="34">
        <f t="shared" si="47"/>
        <v>0.5858848257884328</v>
      </c>
    </row>
    <row r="160" spans="1:87" ht="12.75">
      <c r="A160" s="33">
        <v>155</v>
      </c>
      <c r="B160" s="51" t="s">
        <v>68</v>
      </c>
      <c r="C160" s="47" t="s">
        <v>46</v>
      </c>
      <c r="D160" s="47">
        <v>90</v>
      </c>
      <c r="E160" s="36">
        <f t="shared" si="40"/>
        <v>0.8690937518240547</v>
      </c>
      <c r="F160" s="56">
        <f t="shared" si="41"/>
        <v>71.14839355508585</v>
      </c>
      <c r="G160" s="56">
        <f t="shared" si="42"/>
        <v>78.98186492982163</v>
      </c>
      <c r="H160" s="36">
        <f t="shared" si="43"/>
        <v>0.9569579857477137</v>
      </c>
      <c r="I160" s="36">
        <f t="shared" si="44"/>
        <v>0.6531314574300312</v>
      </c>
      <c r="J160" s="49">
        <v>0</v>
      </c>
      <c r="K160" s="50">
        <v>0</v>
      </c>
      <c r="L160" s="50">
        <v>0</v>
      </c>
      <c r="M160" s="47">
        <v>0</v>
      </c>
      <c r="N160" s="47">
        <v>34</v>
      </c>
      <c r="O160" s="47">
        <v>26</v>
      </c>
      <c r="P160" s="47">
        <v>70</v>
      </c>
      <c r="Q160" s="47">
        <v>30</v>
      </c>
      <c r="R160" s="47">
        <v>15</v>
      </c>
      <c r="S160" s="47">
        <v>33</v>
      </c>
      <c r="T160" s="49">
        <v>7.59</v>
      </c>
      <c r="U160" s="49">
        <v>5.09</v>
      </c>
      <c r="V160" s="39">
        <v>22.4</v>
      </c>
      <c r="W160" s="49">
        <v>100</v>
      </c>
      <c r="X160" s="49">
        <v>5.5</v>
      </c>
      <c r="Y160" s="49">
        <v>5.1</v>
      </c>
      <c r="Z160" s="47">
        <v>1.64</v>
      </c>
      <c r="AA160" s="47">
        <v>0</v>
      </c>
      <c r="AB160" s="47">
        <v>0.29</v>
      </c>
      <c r="AC160" s="47">
        <v>0.7</v>
      </c>
      <c r="AD160" s="47">
        <v>0.32</v>
      </c>
      <c r="AE160" s="47">
        <v>2.3</v>
      </c>
      <c r="AF160" s="47">
        <v>0.48</v>
      </c>
      <c r="AG160" s="47">
        <v>0.03</v>
      </c>
      <c r="AH160" s="47">
        <v>0.05</v>
      </c>
      <c r="AI160" s="47">
        <v>148</v>
      </c>
      <c r="AJ160" s="47">
        <v>0.26</v>
      </c>
      <c r="AK160" s="47">
        <v>0.44</v>
      </c>
      <c r="AL160" s="47">
        <v>0.11</v>
      </c>
      <c r="AM160" s="47">
        <v>0.91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7">
        <v>0</v>
      </c>
      <c r="BG160" s="47">
        <v>0</v>
      </c>
      <c r="BH160" s="47">
        <v>0</v>
      </c>
      <c r="BI160" s="47">
        <v>0</v>
      </c>
      <c r="BJ160" s="47">
        <v>0</v>
      </c>
      <c r="BK160" s="1"/>
      <c r="BL160" s="8">
        <v>2</v>
      </c>
      <c r="BM160" s="8">
        <v>4.94</v>
      </c>
      <c r="BN160" s="56">
        <f t="shared" si="56"/>
        <v>23.549596</v>
      </c>
      <c r="BO160" s="57">
        <f t="shared" si="54"/>
        <v>33.199999999999996</v>
      </c>
      <c r="BP160" s="33">
        <f t="shared" si="48"/>
        <v>4.5</v>
      </c>
      <c r="BQ160" s="56">
        <f t="shared" si="57"/>
        <v>19.107268929821625</v>
      </c>
      <c r="BR160" s="56">
        <f t="shared" si="46"/>
        <v>78.98186492982163</v>
      </c>
      <c r="BS160" s="36">
        <f t="shared" si="49"/>
        <v>3.7737883270525083</v>
      </c>
      <c r="BT160" s="7">
        <f t="shared" si="50"/>
        <v>71.14839355508585</v>
      </c>
      <c r="BU160" s="61">
        <f t="shared" si="55"/>
        <v>3.399501611228</v>
      </c>
      <c r="BV160" s="61">
        <f t="shared" si="51"/>
        <v>2.9949966273402797</v>
      </c>
      <c r="BW160" s="61">
        <f t="shared" si="52"/>
        <v>1.9154826290202167</v>
      </c>
      <c r="BX160" s="61">
        <f t="shared" si="53"/>
        <v>2.1091354005879612</v>
      </c>
      <c r="BY160" s="61">
        <f t="shared" si="39"/>
        <v>1.4395017321757888</v>
      </c>
      <c r="CA160" s="50">
        <v>1.79</v>
      </c>
      <c r="CB160" s="50">
        <v>1.88</v>
      </c>
      <c r="CC160" s="50">
        <v>1.24</v>
      </c>
      <c r="CD160" s="47">
        <v>78</v>
      </c>
      <c r="CF160" s="50">
        <v>0</v>
      </c>
      <c r="CG160" s="36">
        <v>0</v>
      </c>
      <c r="CI160" s="34">
        <f t="shared" si="47"/>
        <v>0.8580758762380558</v>
      </c>
    </row>
    <row r="161" spans="1:87" ht="12.75">
      <c r="A161" s="33">
        <v>156</v>
      </c>
      <c r="B161" s="51" t="s">
        <v>60</v>
      </c>
      <c r="C161" s="47" t="s">
        <v>46</v>
      </c>
      <c r="D161" s="47">
        <v>93.92</v>
      </c>
      <c r="E161" s="36">
        <f t="shared" si="40"/>
        <v>1.013912120462455</v>
      </c>
      <c r="F161" s="56">
        <f t="shared" si="41"/>
        <v>72.91744</v>
      </c>
      <c r="G161" s="56">
        <f t="shared" si="42"/>
        <v>81.746</v>
      </c>
      <c r="H161" s="36">
        <f t="shared" si="43"/>
        <v>1.0902894440300168</v>
      </c>
      <c r="I161" s="36">
        <f t="shared" si="44"/>
        <v>0.7647213757085799</v>
      </c>
      <c r="J161" s="49">
        <v>74.68094640120819</v>
      </c>
      <c r="K161" s="50">
        <v>0</v>
      </c>
      <c r="L161" s="50">
        <v>2.54</v>
      </c>
      <c r="M161" s="47">
        <v>2017</v>
      </c>
      <c r="N161" s="47">
        <v>58.2</v>
      </c>
      <c r="O161" s="47">
        <v>13.36</v>
      </c>
      <c r="P161" s="47">
        <v>45</v>
      </c>
      <c r="Q161" s="47">
        <v>55</v>
      </c>
      <c r="R161" s="47">
        <v>0</v>
      </c>
      <c r="S161" s="47">
        <v>0</v>
      </c>
      <c r="T161" s="49">
        <v>0</v>
      </c>
      <c r="U161" s="49">
        <v>0</v>
      </c>
      <c r="V161" s="39">
        <v>9.5</v>
      </c>
      <c r="W161" s="49">
        <v>0</v>
      </c>
      <c r="X161" s="49">
        <v>11</v>
      </c>
      <c r="Y161" s="49">
        <v>21.3</v>
      </c>
      <c r="Z161" s="47">
        <v>0.84</v>
      </c>
      <c r="AA161" s="47">
        <v>5.6</v>
      </c>
      <c r="AB161" s="47">
        <v>8.28</v>
      </c>
      <c r="AC161" s="47">
        <v>2.52</v>
      </c>
      <c r="AD161" s="47">
        <v>5.46</v>
      </c>
      <c r="AE161" s="47">
        <v>2.43</v>
      </c>
      <c r="AF161" s="47">
        <v>3.67</v>
      </c>
      <c r="AG161" s="47">
        <v>1.44</v>
      </c>
      <c r="AH161" s="47">
        <v>3.03</v>
      </c>
      <c r="AI161" s="47">
        <v>0</v>
      </c>
      <c r="AJ161" s="47">
        <v>9.13</v>
      </c>
      <c r="AK161" s="47">
        <v>4.34</v>
      </c>
      <c r="AL161" s="47">
        <v>0.27</v>
      </c>
      <c r="AM161" s="47">
        <v>0.49</v>
      </c>
      <c r="AN161" s="47">
        <v>0.51</v>
      </c>
      <c r="AO161" s="47">
        <v>1.37</v>
      </c>
      <c r="AP161" s="47">
        <v>1.27</v>
      </c>
      <c r="AQ161" s="47">
        <v>470</v>
      </c>
      <c r="AR161" s="47">
        <v>85</v>
      </c>
      <c r="AS161" s="47">
        <v>10</v>
      </c>
      <c r="AT161" s="47">
        <v>10</v>
      </c>
      <c r="AU161" s="47">
        <v>0.47</v>
      </c>
      <c r="AV161" s="47">
        <v>0.14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0.1</v>
      </c>
      <c r="BC161" s="47">
        <v>2110</v>
      </c>
      <c r="BD161" s="47">
        <v>0.4</v>
      </c>
      <c r="BE161" s="47">
        <v>60</v>
      </c>
      <c r="BF161" s="47">
        <v>6</v>
      </c>
      <c r="BG161" s="47">
        <v>5.5</v>
      </c>
      <c r="BH161" s="47">
        <v>0.23</v>
      </c>
      <c r="BI161" s="47">
        <v>4.5</v>
      </c>
      <c r="BJ161" s="47">
        <v>80</v>
      </c>
      <c r="BK161" s="1"/>
      <c r="BL161" s="8">
        <v>3.16</v>
      </c>
      <c r="BM161" s="8">
        <v>56.4</v>
      </c>
      <c r="BN161" s="56">
        <f t="shared" si="56"/>
        <v>9.309999999999997</v>
      </c>
      <c r="BO161" s="57">
        <f t="shared" si="54"/>
        <v>56.936</v>
      </c>
      <c r="BP161" s="33">
        <f t="shared" si="48"/>
        <v>10</v>
      </c>
      <c r="BQ161" s="56">
        <f t="shared" si="57"/>
        <v>0</v>
      </c>
      <c r="BR161" s="56">
        <f t="shared" si="46"/>
        <v>81.746</v>
      </c>
      <c r="BS161" s="36">
        <f t="shared" si="49"/>
        <v>4.219436</v>
      </c>
      <c r="BT161" s="7">
        <f t="shared" si="50"/>
        <v>72.91744</v>
      </c>
      <c r="BU161" s="61">
        <f t="shared" si="55"/>
        <v>3.763737324931373</v>
      </c>
      <c r="BV161" s="61">
        <f t="shared" si="51"/>
        <v>3.3881746981806864</v>
      </c>
      <c r="BW161" s="61">
        <f t="shared" si="52"/>
        <v>2.234662313499251</v>
      </c>
      <c r="BX161" s="61">
        <f t="shared" si="53"/>
        <v>2.4029979346421575</v>
      </c>
      <c r="BY161" s="61">
        <f t="shared" si="39"/>
        <v>1.6854459120617102</v>
      </c>
      <c r="CA161" s="50">
        <v>1.62</v>
      </c>
      <c r="CB161" s="50">
        <v>1.66</v>
      </c>
      <c r="CC161" s="50">
        <v>1.05</v>
      </c>
      <c r="CD161" s="47">
        <v>71</v>
      </c>
      <c r="CF161" s="50">
        <v>2.7</v>
      </c>
      <c r="CG161" s="36">
        <v>74.68094640120819</v>
      </c>
      <c r="CI161" s="34" t="e">
        <f t="shared" si="47"/>
        <v>#DIV/0!</v>
      </c>
    </row>
    <row r="162" spans="1:87" ht="12.75">
      <c r="A162" s="33">
        <v>157</v>
      </c>
      <c r="B162" s="51" t="s">
        <v>63</v>
      </c>
      <c r="C162" s="47" t="s">
        <v>46</v>
      </c>
      <c r="D162" s="47">
        <v>95</v>
      </c>
      <c r="E162" s="36">
        <f t="shared" si="40"/>
        <v>0.8698367804715164</v>
      </c>
      <c r="F162" s="56">
        <f t="shared" si="41"/>
        <v>65.873664</v>
      </c>
      <c r="G162" s="56">
        <f t="shared" si="42"/>
        <v>70.7401</v>
      </c>
      <c r="H162" s="36">
        <f t="shared" si="43"/>
        <v>0.9140068535819205</v>
      </c>
      <c r="I162" s="36">
        <f t="shared" si="44"/>
        <v>0.616532256396636</v>
      </c>
      <c r="J162" s="49">
        <v>73.29796591229692</v>
      </c>
      <c r="K162" s="50">
        <v>0</v>
      </c>
      <c r="L162" s="50">
        <v>2.43</v>
      </c>
      <c r="M162" s="47">
        <v>2161</v>
      </c>
      <c r="N162" s="47">
        <v>50.01</v>
      </c>
      <c r="O162" s="47">
        <v>16.09</v>
      </c>
      <c r="P162" s="47">
        <v>47</v>
      </c>
      <c r="Q162" s="47">
        <v>53</v>
      </c>
      <c r="R162" s="47">
        <v>0</v>
      </c>
      <c r="S162" s="47">
        <v>0</v>
      </c>
      <c r="T162" s="49">
        <v>0</v>
      </c>
      <c r="U162" s="49">
        <v>0</v>
      </c>
      <c r="V162" s="39">
        <v>10.72</v>
      </c>
      <c r="W162" s="49">
        <v>0</v>
      </c>
      <c r="X162" s="49">
        <v>9.53</v>
      </c>
      <c r="Y162" s="49">
        <v>29.74</v>
      </c>
      <c r="Z162" s="47">
        <v>0.84</v>
      </c>
      <c r="AA162" s="47">
        <v>5.6</v>
      </c>
      <c r="AB162" s="47">
        <v>8.28</v>
      </c>
      <c r="AC162" s="47">
        <v>2.52</v>
      </c>
      <c r="AD162" s="47">
        <v>5.46</v>
      </c>
      <c r="AE162" s="47">
        <v>2.43</v>
      </c>
      <c r="AF162" s="47">
        <v>3.67</v>
      </c>
      <c r="AG162" s="47">
        <v>1.44</v>
      </c>
      <c r="AH162" s="47">
        <v>3.03</v>
      </c>
      <c r="AI162" s="47">
        <v>0.52</v>
      </c>
      <c r="AJ162" s="47">
        <v>11.6</v>
      </c>
      <c r="AK162" s="47">
        <v>5.48</v>
      </c>
      <c r="AL162" s="47">
        <v>1.09</v>
      </c>
      <c r="AM162" s="47">
        <v>1.43</v>
      </c>
      <c r="AN162" s="47">
        <v>0.27</v>
      </c>
      <c r="AO162" s="47">
        <v>0.77</v>
      </c>
      <c r="AP162" s="47">
        <v>0.8</v>
      </c>
      <c r="AQ162" s="47">
        <v>735</v>
      </c>
      <c r="AR162" s="47">
        <v>96</v>
      </c>
      <c r="AS162" s="47">
        <v>2</v>
      </c>
      <c r="AT162" s="47">
        <v>14</v>
      </c>
      <c r="AU162" s="47">
        <v>0.28</v>
      </c>
      <c r="AV162" s="47">
        <v>0.19</v>
      </c>
      <c r="AW162" s="47">
        <v>1.41</v>
      </c>
      <c r="AX162" s="47">
        <v>0</v>
      </c>
      <c r="AY162" s="47">
        <v>0</v>
      </c>
      <c r="AZ162" s="47">
        <v>0</v>
      </c>
      <c r="BA162" s="47">
        <v>0</v>
      </c>
      <c r="BB162" s="47">
        <v>0.1</v>
      </c>
      <c r="BC162" s="47">
        <v>2195</v>
      </c>
      <c r="BD162" s="47">
        <v>0.4</v>
      </c>
      <c r="BE162" s="47">
        <v>55</v>
      </c>
      <c r="BF162" s="47">
        <v>6</v>
      </c>
      <c r="BG162" s="47">
        <v>5</v>
      </c>
      <c r="BH162" s="47">
        <v>0.17</v>
      </c>
      <c r="BI162" s="47">
        <v>6.3</v>
      </c>
      <c r="BJ162" s="47">
        <v>26</v>
      </c>
      <c r="BK162" s="1"/>
      <c r="BL162" s="8">
        <v>4.92</v>
      </c>
      <c r="BM162" s="8">
        <v>42.72</v>
      </c>
      <c r="BN162" s="56">
        <f t="shared" si="56"/>
        <v>10.505600000000003</v>
      </c>
      <c r="BO162" s="57">
        <f t="shared" si="54"/>
        <v>48.042</v>
      </c>
      <c r="BP162" s="33">
        <f t="shared" si="48"/>
        <v>8.53</v>
      </c>
      <c r="BQ162" s="56">
        <f t="shared" si="57"/>
        <v>0</v>
      </c>
      <c r="BR162" s="56">
        <f t="shared" si="46"/>
        <v>70.7401</v>
      </c>
      <c r="BS162" s="36">
        <f t="shared" si="49"/>
        <v>3.6334071999999997</v>
      </c>
      <c r="BT162" s="7">
        <f t="shared" si="50"/>
        <v>65.873664</v>
      </c>
      <c r="BU162" s="61">
        <f t="shared" si="55"/>
        <v>3.3834535866924247</v>
      </c>
      <c r="BV162" s="61">
        <f t="shared" si="51"/>
        <v>2.9973261225593486</v>
      </c>
      <c r="BW162" s="61">
        <f t="shared" si="52"/>
        <v>1.9171202641592222</v>
      </c>
      <c r="BX162" s="61">
        <f t="shared" si="53"/>
        <v>2.014471105294553</v>
      </c>
      <c r="BY162" s="61">
        <f t="shared" si="39"/>
        <v>1.358837093098186</v>
      </c>
      <c r="CA162" s="50">
        <v>1.35</v>
      </c>
      <c r="CB162" s="50">
        <v>1.31</v>
      </c>
      <c r="CC162" s="50">
        <v>0.74</v>
      </c>
      <c r="CD162" s="47">
        <v>60</v>
      </c>
      <c r="CF162" s="50">
        <v>2.65</v>
      </c>
      <c r="CG162" s="36">
        <v>73.29796591229692</v>
      </c>
      <c r="CI162" s="34" t="e">
        <f t="shared" si="47"/>
        <v>#DIV/0!</v>
      </c>
    </row>
    <row r="163" spans="1:87" ht="12.75">
      <c r="A163" s="33">
        <v>158</v>
      </c>
      <c r="B163" s="51" t="s">
        <v>223</v>
      </c>
      <c r="C163" s="47" t="s">
        <v>46</v>
      </c>
      <c r="D163" s="47">
        <v>92</v>
      </c>
      <c r="E163" s="36">
        <f t="shared" si="40"/>
        <v>1.1588545044300866</v>
      </c>
      <c r="F163" s="56">
        <f t="shared" si="41"/>
        <v>70.44960628286404</v>
      </c>
      <c r="G163" s="56">
        <f t="shared" si="42"/>
        <v>77.89000981697507</v>
      </c>
      <c r="H163" s="36">
        <f t="shared" si="43"/>
        <v>1.0214185679419974</v>
      </c>
      <c r="I163" s="36">
        <f t="shared" si="44"/>
        <v>0.7074586128092887</v>
      </c>
      <c r="J163" s="49">
        <v>94.04267324596586</v>
      </c>
      <c r="K163" s="50">
        <v>3.25</v>
      </c>
      <c r="L163" s="50">
        <v>2.92</v>
      </c>
      <c r="M163" s="47">
        <v>2928</v>
      </c>
      <c r="N163" s="47">
        <v>52</v>
      </c>
      <c r="O163" s="47">
        <v>33</v>
      </c>
      <c r="P163" s="47">
        <v>70</v>
      </c>
      <c r="Q163" s="47">
        <v>30</v>
      </c>
      <c r="R163" s="47">
        <v>6</v>
      </c>
      <c r="S163" s="47">
        <v>14</v>
      </c>
      <c r="T163" s="49">
        <v>5.04</v>
      </c>
      <c r="U163" s="49">
        <v>10</v>
      </c>
      <c r="V163" s="39">
        <v>24.6</v>
      </c>
      <c r="W163" s="49">
        <v>90</v>
      </c>
      <c r="X163" s="49">
        <v>1.6</v>
      </c>
      <c r="Y163" s="49">
        <v>7.8</v>
      </c>
      <c r="Z163" s="47">
        <v>1.1</v>
      </c>
      <c r="AA163" s="47">
        <v>3.14</v>
      </c>
      <c r="AB163" s="47">
        <v>10.88</v>
      </c>
      <c r="AC163" s="47">
        <v>2.53</v>
      </c>
      <c r="AD163" s="47">
        <v>6.06</v>
      </c>
      <c r="AE163" s="47">
        <v>3.16</v>
      </c>
      <c r="AF163" s="47">
        <v>3.82</v>
      </c>
      <c r="AG163" s="47">
        <v>2.18</v>
      </c>
      <c r="AH163" s="47">
        <v>4.92</v>
      </c>
      <c r="AI163" s="47">
        <v>0.98</v>
      </c>
      <c r="AJ163" s="47">
        <v>0.32</v>
      </c>
      <c r="AK163" s="47">
        <v>0.66</v>
      </c>
      <c r="AL163" s="47">
        <v>0.17</v>
      </c>
      <c r="AM163" s="47">
        <v>1.25</v>
      </c>
      <c r="AN163" s="47">
        <v>0</v>
      </c>
      <c r="AO163" s="47">
        <v>0.08</v>
      </c>
      <c r="AP163" s="47">
        <v>0.11</v>
      </c>
      <c r="AQ163" s="47">
        <v>0</v>
      </c>
      <c r="AR163" s="47">
        <v>22</v>
      </c>
      <c r="AS163" s="47">
        <v>0</v>
      </c>
      <c r="AT163" s="47">
        <v>32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3</v>
      </c>
      <c r="BA163" s="47">
        <v>0</v>
      </c>
      <c r="BB163" s="47">
        <v>0</v>
      </c>
      <c r="BC163" s="47">
        <v>2048</v>
      </c>
      <c r="BD163" s="47">
        <v>0</v>
      </c>
      <c r="BE163" s="47">
        <v>192</v>
      </c>
      <c r="BF163" s="47">
        <v>40</v>
      </c>
      <c r="BG163" s="47">
        <v>5.7</v>
      </c>
      <c r="BH163" s="47">
        <v>0</v>
      </c>
      <c r="BI163" s="47">
        <v>6.4</v>
      </c>
      <c r="BJ163" s="47">
        <v>0</v>
      </c>
      <c r="BK163" s="1"/>
      <c r="BL163" s="8">
        <v>1</v>
      </c>
      <c r="BM163" s="8">
        <v>10</v>
      </c>
      <c r="BN163" s="56">
        <f t="shared" si="56"/>
        <v>25.480000000000004</v>
      </c>
      <c r="BO163" s="57">
        <f t="shared" si="54"/>
        <v>51.6</v>
      </c>
      <c r="BP163" s="33">
        <f t="shared" si="48"/>
        <v>0.6000000000000001</v>
      </c>
      <c r="BQ163" s="56">
        <f t="shared" si="57"/>
        <v>6.460009816975062</v>
      </c>
      <c r="BR163" s="56">
        <f t="shared" si="46"/>
        <v>77.89000981697507</v>
      </c>
      <c r="BS163" s="36">
        <f t="shared" si="49"/>
        <v>3.9874804123129524</v>
      </c>
      <c r="BT163" s="7">
        <f t="shared" si="50"/>
        <v>70.44960628286404</v>
      </c>
      <c r="BU163" s="61">
        <f t="shared" si="55"/>
        <v>3.606578375945434</v>
      </c>
      <c r="BV163" s="61">
        <f t="shared" si="51"/>
        <v>3.1926441597048885</v>
      </c>
      <c r="BW163" s="61">
        <f t="shared" si="52"/>
        <v>2.554115327763911</v>
      </c>
      <c r="BX163" s="61">
        <f t="shared" si="53"/>
        <v>2.2512065237441625</v>
      </c>
      <c r="BY163" s="61">
        <f t="shared" si="39"/>
        <v>1.5592387826316725</v>
      </c>
      <c r="CA163" s="50">
        <v>1.7665000000000002</v>
      </c>
      <c r="CB163" s="50">
        <v>1.8509235240597757</v>
      </c>
      <c r="CC163" s="50">
        <v>1.217799670990042</v>
      </c>
      <c r="CD163" s="47">
        <v>77</v>
      </c>
      <c r="CF163" s="50">
        <v>3.4</v>
      </c>
      <c r="CG163" s="36">
        <v>94.04267324596586</v>
      </c>
      <c r="CI163" s="34">
        <f t="shared" si="47"/>
        <v>0.7690487877351265</v>
      </c>
    </row>
    <row r="164" spans="1:87" ht="12.75">
      <c r="A164" s="33">
        <v>159</v>
      </c>
      <c r="B164" s="51" t="s">
        <v>289</v>
      </c>
      <c r="C164" s="47" t="s">
        <v>46</v>
      </c>
      <c r="D164" s="47">
        <v>92</v>
      </c>
      <c r="E164" s="36">
        <f t="shared" si="40"/>
        <v>1.4243753223520899</v>
      </c>
      <c r="F164" s="56">
        <f t="shared" si="41"/>
        <v>78.6736</v>
      </c>
      <c r="G164" s="56">
        <f t="shared" si="42"/>
        <v>90.74</v>
      </c>
      <c r="H164" s="36">
        <f t="shared" si="43"/>
        <v>1.314787785384991</v>
      </c>
      <c r="I164" s="36">
        <f t="shared" si="44"/>
        <v>0.9462073933756188</v>
      </c>
      <c r="J164" s="49">
        <v>0</v>
      </c>
      <c r="K164" s="50">
        <v>0</v>
      </c>
      <c r="L164" s="50">
        <v>2.1</v>
      </c>
      <c r="M164" s="47">
        <v>0</v>
      </c>
      <c r="N164" s="47">
        <v>85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9">
        <v>0</v>
      </c>
      <c r="U164" s="49">
        <v>0</v>
      </c>
      <c r="V164" s="39">
        <v>0</v>
      </c>
      <c r="W164" s="49">
        <v>0</v>
      </c>
      <c r="X164" s="49">
        <v>0</v>
      </c>
      <c r="Y164" s="49">
        <v>2</v>
      </c>
      <c r="Z164" s="47">
        <v>0</v>
      </c>
      <c r="AA164" s="47">
        <v>6.9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7">
        <v>0</v>
      </c>
      <c r="BG164" s="47">
        <v>0</v>
      </c>
      <c r="BH164" s="47">
        <v>0</v>
      </c>
      <c r="BI164" s="47">
        <v>0</v>
      </c>
      <c r="BJ164" s="47">
        <v>0</v>
      </c>
      <c r="BK164" s="1"/>
      <c r="BL164" s="8">
        <v>0</v>
      </c>
      <c r="BM164" s="8">
        <v>0</v>
      </c>
      <c r="BN164" s="56">
        <f t="shared" si="56"/>
        <v>12.74</v>
      </c>
      <c r="BO164" s="57">
        <f t="shared" si="54"/>
        <v>85</v>
      </c>
      <c r="BP164" s="33">
        <f t="shared" si="48"/>
        <v>0</v>
      </c>
      <c r="BQ164" s="56">
        <f t="shared" si="57"/>
        <v>0</v>
      </c>
      <c r="BR164" s="56">
        <f t="shared" si="46"/>
        <v>90.74</v>
      </c>
      <c r="BS164" s="36">
        <f t="shared" si="49"/>
        <v>4.99508</v>
      </c>
      <c r="BT164" s="7">
        <f t="shared" si="50"/>
        <v>78.6736</v>
      </c>
      <c r="BU164" s="61">
        <f t="shared" si="55"/>
        <v>4.330845557504959</v>
      </c>
      <c r="BV164" s="61">
        <f t="shared" si="51"/>
        <v>3.924154013080008</v>
      </c>
      <c r="BW164" s="61">
        <f t="shared" si="52"/>
        <v>3.1393232104640063</v>
      </c>
      <c r="BX164" s="61">
        <f t="shared" si="53"/>
        <v>2.89779227898852</v>
      </c>
      <c r="BY164" s="61">
        <f t="shared" si="39"/>
        <v>2.085441094999864</v>
      </c>
      <c r="CG164" s="36"/>
      <c r="CI164" s="34" t="e">
        <f t="shared" si="47"/>
        <v>#DIV/0!</v>
      </c>
    </row>
    <row r="165" spans="1:87" ht="12.75">
      <c r="A165" s="33">
        <v>160</v>
      </c>
      <c r="B165" s="51" t="s">
        <v>224</v>
      </c>
      <c r="C165" s="47" t="s">
        <v>46</v>
      </c>
      <c r="D165" s="47">
        <v>90</v>
      </c>
      <c r="E165" s="36">
        <f t="shared" si="40"/>
        <v>1.155279399044316</v>
      </c>
      <c r="F165" s="56">
        <f t="shared" si="41"/>
        <v>71.31309519991342</v>
      </c>
      <c r="G165" s="56">
        <f t="shared" si="42"/>
        <v>79.23921124986472</v>
      </c>
      <c r="H165" s="36">
        <f t="shared" si="43"/>
        <v>1.0241457809638992</v>
      </c>
      <c r="I165" s="36">
        <f t="shared" si="44"/>
        <v>0.7097413651450089</v>
      </c>
      <c r="J165" s="49">
        <v>82.97882933467575</v>
      </c>
      <c r="K165" s="50">
        <v>3.52</v>
      </c>
      <c r="L165" s="50">
        <v>2.83</v>
      </c>
      <c r="M165" s="47">
        <v>2602</v>
      </c>
      <c r="N165" s="47">
        <v>49</v>
      </c>
      <c r="O165" s="47">
        <v>33</v>
      </c>
      <c r="P165" s="47">
        <v>70</v>
      </c>
      <c r="Q165" s="47">
        <v>30</v>
      </c>
      <c r="R165" s="47">
        <v>10</v>
      </c>
      <c r="S165" s="47">
        <v>14</v>
      </c>
      <c r="T165" s="49">
        <v>3.22</v>
      </c>
      <c r="U165" s="49">
        <v>3</v>
      </c>
      <c r="V165" s="39">
        <v>28.16</v>
      </c>
      <c r="W165" s="49">
        <v>90</v>
      </c>
      <c r="X165" s="49">
        <v>1.5</v>
      </c>
      <c r="Y165" s="49">
        <v>7.34</v>
      </c>
      <c r="Z165" s="47">
        <v>1.01</v>
      </c>
      <c r="AA165" s="47">
        <v>5.36</v>
      </c>
      <c r="AB165" s="47">
        <v>6.55</v>
      </c>
      <c r="AC165" s="47">
        <v>3.52</v>
      </c>
      <c r="AD165" s="47">
        <v>7.23</v>
      </c>
      <c r="AE165" s="47">
        <v>4.65</v>
      </c>
      <c r="AF165" s="47">
        <v>5.09</v>
      </c>
      <c r="AG165" s="47">
        <v>2.82</v>
      </c>
      <c r="AH165" s="47">
        <v>4.94</v>
      </c>
      <c r="AI165" s="47">
        <v>1.64</v>
      </c>
      <c r="AJ165" s="47">
        <v>0.4</v>
      </c>
      <c r="AK165" s="47">
        <v>0.71</v>
      </c>
      <c r="AL165" s="47">
        <v>0.31</v>
      </c>
      <c r="AM165" s="47">
        <v>2.22</v>
      </c>
      <c r="AN165" s="47">
        <v>0.48</v>
      </c>
      <c r="AO165" s="47">
        <v>0.03</v>
      </c>
      <c r="AP165" s="47">
        <v>0.05</v>
      </c>
      <c r="AQ165" s="47">
        <v>148</v>
      </c>
      <c r="AR165" s="47">
        <v>61</v>
      </c>
      <c r="AS165" s="47">
        <v>22</v>
      </c>
      <c r="AT165" s="47">
        <v>41</v>
      </c>
      <c r="AU165" s="47">
        <v>0.11</v>
      </c>
      <c r="AV165" s="47">
        <v>0.07</v>
      </c>
      <c r="AW165" s="47">
        <v>0</v>
      </c>
      <c r="AX165" s="47">
        <v>0</v>
      </c>
      <c r="AY165" s="47">
        <v>0</v>
      </c>
      <c r="AZ165" s="47">
        <v>2</v>
      </c>
      <c r="BA165" s="47">
        <v>0</v>
      </c>
      <c r="BB165" s="47">
        <v>0.36</v>
      </c>
      <c r="BC165" s="47">
        <v>3000</v>
      </c>
      <c r="BD165" s="47">
        <v>0.7</v>
      </c>
      <c r="BE165" s="47">
        <v>25</v>
      </c>
      <c r="BF165" s="47">
        <v>17</v>
      </c>
      <c r="BG165" s="47">
        <v>3</v>
      </c>
      <c r="BH165" s="47">
        <v>6</v>
      </c>
      <c r="BI165" s="47">
        <v>6</v>
      </c>
      <c r="BJ165" s="47">
        <v>0</v>
      </c>
      <c r="BK165" s="1"/>
      <c r="BL165" s="8">
        <v>2</v>
      </c>
      <c r="BM165" s="8">
        <v>3.2</v>
      </c>
      <c r="BN165" s="56">
        <f t="shared" si="56"/>
        <v>28.035840000000007</v>
      </c>
      <c r="BO165" s="57">
        <f t="shared" si="54"/>
        <v>48.2</v>
      </c>
      <c r="BP165" s="33">
        <f t="shared" si="48"/>
        <v>0.5</v>
      </c>
      <c r="BQ165" s="56">
        <f t="shared" si="57"/>
        <v>8.878371249864719</v>
      </c>
      <c r="BR165" s="56">
        <f t="shared" si="46"/>
        <v>79.23921124986472</v>
      </c>
      <c r="BS165" s="36">
        <f t="shared" si="49"/>
        <v>3.996596872494319</v>
      </c>
      <c r="BT165" s="7">
        <f t="shared" si="50"/>
        <v>71.31309519991342</v>
      </c>
      <c r="BU165" s="61">
        <f t="shared" si="55"/>
        <v>3.596826479571377</v>
      </c>
      <c r="BV165" s="61">
        <f t="shared" si="51"/>
        <v>3.1827947443670905</v>
      </c>
      <c r="BW165" s="61">
        <f t="shared" si="52"/>
        <v>2.5462357954936725</v>
      </c>
      <c r="BX165" s="61">
        <f t="shared" si="53"/>
        <v>2.257217301244434</v>
      </c>
      <c r="BY165" s="61">
        <f t="shared" si="39"/>
        <v>1.5642699687795996</v>
      </c>
      <c r="CA165" s="50">
        <v>1.9380000000000002</v>
      </c>
      <c r="CB165" s="50">
        <v>2.0619180362909284</v>
      </c>
      <c r="CC165" s="50">
        <v>1.3993559112524199</v>
      </c>
      <c r="CD165" s="47">
        <v>84</v>
      </c>
      <c r="CF165" s="50">
        <v>3</v>
      </c>
      <c r="CG165" s="36">
        <v>82.97882933467575</v>
      </c>
      <c r="CI165" s="34">
        <f t="shared" si="47"/>
        <v>0.9014490049613888</v>
      </c>
    </row>
    <row r="166" spans="1:87" ht="12.75">
      <c r="A166" s="33">
        <v>161</v>
      </c>
      <c r="B166" s="51" t="s">
        <v>296</v>
      </c>
      <c r="C166" s="47" t="s">
        <v>46</v>
      </c>
      <c r="D166" s="47">
        <v>90</v>
      </c>
      <c r="E166" s="36">
        <f t="shared" si="40"/>
        <v>1.199963041287857</v>
      </c>
      <c r="F166" s="56">
        <f t="shared" si="41"/>
        <v>72.45259021285258</v>
      </c>
      <c r="G166" s="56">
        <f t="shared" si="42"/>
        <v>81.01967220758215</v>
      </c>
      <c r="H166" s="36">
        <f t="shared" si="43"/>
        <v>1.0722751225199596</v>
      </c>
      <c r="I166" s="36">
        <f t="shared" si="44"/>
        <v>0.74981995994417</v>
      </c>
      <c r="J166" s="49">
        <v>87.9575590947563</v>
      </c>
      <c r="K166" s="50">
        <v>3.73</v>
      </c>
      <c r="L166" s="50">
        <v>2.88</v>
      </c>
      <c r="M166" s="47">
        <v>2750</v>
      </c>
      <c r="N166" s="47">
        <v>55</v>
      </c>
      <c r="O166" s="47">
        <v>20</v>
      </c>
      <c r="P166" s="47">
        <v>65</v>
      </c>
      <c r="Q166" s="47">
        <v>35</v>
      </c>
      <c r="R166" s="47">
        <v>6</v>
      </c>
      <c r="S166" s="47">
        <v>8</v>
      </c>
      <c r="T166" s="49">
        <v>1.84</v>
      </c>
      <c r="U166" s="49">
        <v>6</v>
      </c>
      <c r="V166" s="39">
        <v>29.3</v>
      </c>
      <c r="W166" s="49">
        <v>90</v>
      </c>
      <c r="X166" s="49">
        <v>1</v>
      </c>
      <c r="Y166" s="49">
        <v>6.7</v>
      </c>
      <c r="Z166" s="47">
        <v>0.83</v>
      </c>
      <c r="AA166" s="47">
        <v>6.08</v>
      </c>
      <c r="AB166" s="47">
        <v>7.69</v>
      </c>
      <c r="AC166" s="47">
        <v>3.03</v>
      </c>
      <c r="AD166" s="47">
        <v>6.13</v>
      </c>
      <c r="AE166" s="47">
        <v>4.25</v>
      </c>
      <c r="AF166" s="47">
        <v>3.79</v>
      </c>
      <c r="AG166" s="47">
        <v>2.27</v>
      </c>
      <c r="AH166" s="47">
        <v>3.88</v>
      </c>
      <c r="AI166" s="47">
        <v>1.64</v>
      </c>
      <c r="AJ166" s="47">
        <v>0.29</v>
      </c>
      <c r="AK166" s="47">
        <v>0.71</v>
      </c>
      <c r="AL166" s="47">
        <v>0.33</v>
      </c>
      <c r="AM166" s="47">
        <v>2.36</v>
      </c>
      <c r="AN166" s="47">
        <v>0.48</v>
      </c>
      <c r="AO166" s="47">
        <v>0.03</v>
      </c>
      <c r="AP166" s="47">
        <v>0.05</v>
      </c>
      <c r="AQ166" s="47">
        <v>148</v>
      </c>
      <c r="AR166" s="47">
        <v>61</v>
      </c>
      <c r="AS166" s="47">
        <v>22</v>
      </c>
      <c r="AT166" s="47">
        <v>41</v>
      </c>
      <c r="AU166" s="47">
        <v>0.11</v>
      </c>
      <c r="AV166" s="47">
        <v>0.07</v>
      </c>
      <c r="AW166" s="47">
        <v>0</v>
      </c>
      <c r="AX166" s="47">
        <v>0</v>
      </c>
      <c r="AY166" s="47">
        <v>0</v>
      </c>
      <c r="AZ166" s="47">
        <v>3</v>
      </c>
      <c r="BA166" s="47">
        <v>0</v>
      </c>
      <c r="BB166" s="47">
        <v>0.36</v>
      </c>
      <c r="BC166" s="47">
        <v>3000</v>
      </c>
      <c r="BD166" s="47">
        <v>0.7</v>
      </c>
      <c r="BE166" s="47">
        <v>25</v>
      </c>
      <c r="BF166" s="47">
        <v>17</v>
      </c>
      <c r="BG166" s="47">
        <v>3</v>
      </c>
      <c r="BH166" s="47">
        <v>3</v>
      </c>
      <c r="BI166" s="47">
        <v>6</v>
      </c>
      <c r="BJ166" s="47">
        <v>0</v>
      </c>
      <c r="BK166" s="1"/>
      <c r="BL166" s="8">
        <v>1.5</v>
      </c>
      <c r="BM166" s="8">
        <v>5.9</v>
      </c>
      <c r="BN166" s="56">
        <f t="shared" si="56"/>
        <v>29.176559999999995</v>
      </c>
      <c r="BO166" s="57">
        <f t="shared" si="54"/>
        <v>54.400000000000006</v>
      </c>
      <c r="BP166" s="33">
        <f t="shared" si="48"/>
        <v>0</v>
      </c>
      <c r="BQ166" s="56">
        <f t="shared" si="57"/>
        <v>4.443112207582153</v>
      </c>
      <c r="BR166" s="56">
        <f t="shared" si="46"/>
        <v>81.01967220758215</v>
      </c>
      <c r="BS166" s="36">
        <f>BN166/100*4.2+BQ166/100*4.2+BO166/100*5.6+BP166/100*9.4-0.3</f>
        <v>4.15842623271845</v>
      </c>
      <c r="BT166" s="7">
        <f t="shared" si="50"/>
        <v>72.45259021285258</v>
      </c>
      <c r="BU166" s="61">
        <f t="shared" si="55"/>
        <v>3.7187110680673725</v>
      </c>
      <c r="BV166" s="61">
        <f t="shared" si="51"/>
        <v>3.305898178748046</v>
      </c>
      <c r="BW166" s="61">
        <f t="shared" si="52"/>
        <v>2.644718542998437</v>
      </c>
      <c r="BX166" s="61">
        <f t="shared" si="53"/>
        <v>2.3632943700339912</v>
      </c>
      <c r="BY166" s="61">
        <f t="shared" si="39"/>
        <v>1.6526031917169508</v>
      </c>
      <c r="CA166" s="50">
        <v>2.0115</v>
      </c>
      <c r="CB166" s="50">
        <v>2.1506245535210815</v>
      </c>
      <c r="CC166" s="50">
        <v>1.474632061801256</v>
      </c>
      <c r="CD166" s="47">
        <v>87</v>
      </c>
      <c r="CF166" s="50">
        <v>3.18</v>
      </c>
      <c r="CG166" s="36">
        <v>87.9575590947563</v>
      </c>
      <c r="CI166" s="34">
        <f t="shared" si="47"/>
        <v>0.8405433612527722</v>
      </c>
    </row>
    <row r="167" spans="1:87" ht="12.75">
      <c r="A167" s="33">
        <v>162</v>
      </c>
      <c r="B167" s="51" t="s">
        <v>225</v>
      </c>
      <c r="C167" s="47" t="s">
        <v>46</v>
      </c>
      <c r="D167" s="47">
        <v>93.62</v>
      </c>
      <c r="E167" s="36">
        <f t="shared" si="40"/>
        <v>1.1589507577867153</v>
      </c>
      <c r="F167" s="56">
        <f t="shared" si="41"/>
        <v>86.53347111376569</v>
      </c>
      <c r="G167" s="56">
        <f t="shared" si="42"/>
        <v>103.02104861525888</v>
      </c>
      <c r="H167" s="36">
        <f t="shared" si="43"/>
        <v>1.2859854610566752</v>
      </c>
      <c r="I167" s="36">
        <f t="shared" si="44"/>
        <v>0.9233276754294227</v>
      </c>
      <c r="J167" s="49">
        <v>0</v>
      </c>
      <c r="K167" s="50">
        <v>0</v>
      </c>
      <c r="L167" s="50">
        <v>0</v>
      </c>
      <c r="M167" s="47">
        <v>0</v>
      </c>
      <c r="N167" s="47">
        <v>42.8</v>
      </c>
      <c r="O167" s="47">
        <v>8</v>
      </c>
      <c r="P167" s="47">
        <v>55</v>
      </c>
      <c r="Q167" s="47">
        <v>45</v>
      </c>
      <c r="R167" s="47">
        <v>10</v>
      </c>
      <c r="S167" s="47">
        <v>13</v>
      </c>
      <c r="T167" s="49">
        <v>3.9</v>
      </c>
      <c r="U167" s="49">
        <v>1.54</v>
      </c>
      <c r="V167" s="39">
        <v>19.4</v>
      </c>
      <c r="W167" s="49">
        <v>90</v>
      </c>
      <c r="X167" s="49">
        <v>18.8</v>
      </c>
      <c r="Y167" s="49">
        <v>6</v>
      </c>
      <c r="Z167" s="47">
        <v>0.97</v>
      </c>
      <c r="AA167" s="47">
        <v>5.91</v>
      </c>
      <c r="AB167" s="47">
        <v>6.68</v>
      </c>
      <c r="AC167" s="47">
        <v>3.35</v>
      </c>
      <c r="AD167" s="47">
        <v>7.11</v>
      </c>
      <c r="AE167" s="47">
        <v>4.64</v>
      </c>
      <c r="AF167" s="47">
        <v>5.01</v>
      </c>
      <c r="AG167" s="47">
        <v>2.76</v>
      </c>
      <c r="AH167" s="47">
        <v>4.94</v>
      </c>
      <c r="AI167" s="47">
        <v>0</v>
      </c>
      <c r="AJ167" s="47">
        <v>0.27</v>
      </c>
      <c r="AK167" s="47">
        <v>0.65</v>
      </c>
      <c r="AL167" s="47">
        <v>0.29</v>
      </c>
      <c r="AM167" s="47">
        <v>1.82</v>
      </c>
      <c r="AN167" s="47">
        <v>0.24</v>
      </c>
      <c r="AO167" s="47">
        <v>0.13</v>
      </c>
      <c r="AP167" s="47">
        <v>0</v>
      </c>
      <c r="AQ167" s="47">
        <v>175</v>
      </c>
      <c r="AR167" s="47">
        <v>62</v>
      </c>
      <c r="AS167" s="47">
        <v>20</v>
      </c>
      <c r="AT167" s="47">
        <v>39</v>
      </c>
      <c r="AU167" s="47">
        <v>0.12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7">
        <v>0</v>
      </c>
      <c r="BG167" s="47">
        <v>0</v>
      </c>
      <c r="BH167" s="47">
        <v>0</v>
      </c>
      <c r="BI167" s="47">
        <v>0</v>
      </c>
      <c r="BJ167" s="47">
        <v>0</v>
      </c>
      <c r="BK167" s="1"/>
      <c r="BL167" s="8">
        <v>3</v>
      </c>
      <c r="BM167" s="8">
        <v>11</v>
      </c>
      <c r="BN167" s="56">
        <f t="shared" si="56"/>
        <v>20.41340000000001</v>
      </c>
      <c r="BO167" s="57">
        <f t="shared" si="54"/>
        <v>41.599999999999994</v>
      </c>
      <c r="BP167" s="33">
        <f t="shared" si="48"/>
        <v>17.8</v>
      </c>
      <c r="BQ167" s="56">
        <f t="shared" si="57"/>
        <v>7.957648615258879</v>
      </c>
      <c r="BR167" s="56">
        <f t="shared" si="46"/>
        <v>103.02104861525888</v>
      </c>
      <c r="BS167" s="36">
        <f t="shared" si="49"/>
        <v>4.8943840418408735</v>
      </c>
      <c r="BT167" s="7">
        <f t="shared" si="50"/>
        <v>86.53347111376569</v>
      </c>
      <c r="BU167" s="61">
        <f t="shared" si="55"/>
        <v>4.111082597169201</v>
      </c>
      <c r="BV167" s="61">
        <f t="shared" si="51"/>
        <v>3.7748734231408925</v>
      </c>
      <c r="BW167" s="61">
        <f t="shared" si="52"/>
        <v>2.5543274701619207</v>
      </c>
      <c r="BX167" s="61">
        <f t="shared" si="53"/>
        <v>2.8343119561689125</v>
      </c>
      <c r="BY167" s="61">
        <f t="shared" si="39"/>
        <v>2.035014196646448</v>
      </c>
      <c r="CA167" s="50">
        <v>2.18</v>
      </c>
      <c r="CB167" s="50">
        <v>2.35</v>
      </c>
      <c r="CC167" s="50">
        <v>1.65</v>
      </c>
      <c r="CD167" s="53">
        <v>94</v>
      </c>
      <c r="CF167" s="50">
        <v>0</v>
      </c>
      <c r="CG167" s="36">
        <v>0</v>
      </c>
      <c r="CI167" s="34">
        <f t="shared" si="47"/>
        <v>0.9331912745763783</v>
      </c>
    </row>
    <row r="168" spans="1:87" ht="12.75">
      <c r="A168" s="33">
        <v>163</v>
      </c>
      <c r="B168" s="51" t="s">
        <v>226</v>
      </c>
      <c r="C168" s="47" t="s">
        <v>46</v>
      </c>
      <c r="D168" s="47">
        <v>90</v>
      </c>
      <c r="E168" s="36">
        <f t="shared" si="40"/>
        <v>1.1625412794227774</v>
      </c>
      <c r="F168" s="56">
        <f t="shared" si="41"/>
        <v>86.68736180658853</v>
      </c>
      <c r="G168" s="56">
        <f t="shared" si="42"/>
        <v>103.26150282279457</v>
      </c>
      <c r="H168" s="36">
        <f t="shared" si="43"/>
        <v>1.2904802137846445</v>
      </c>
      <c r="I168" s="36">
        <f t="shared" si="44"/>
        <v>0.9269053166764855</v>
      </c>
      <c r="J168" s="49">
        <v>94.04267324596586</v>
      </c>
      <c r="K168" s="50">
        <v>1.88</v>
      </c>
      <c r="L168" s="50">
        <v>0</v>
      </c>
      <c r="M168" s="47">
        <v>3674</v>
      </c>
      <c r="N168" s="47">
        <v>42.8</v>
      </c>
      <c r="O168" s="47">
        <v>44</v>
      </c>
      <c r="P168" s="47">
        <v>80</v>
      </c>
      <c r="Q168" s="47">
        <v>20</v>
      </c>
      <c r="R168" s="47">
        <v>10</v>
      </c>
      <c r="S168" s="47">
        <v>13</v>
      </c>
      <c r="T168" s="49">
        <v>3.9</v>
      </c>
      <c r="U168" s="49">
        <v>1.54</v>
      </c>
      <c r="V168" s="39">
        <v>19.4</v>
      </c>
      <c r="W168" s="49">
        <v>90</v>
      </c>
      <c r="X168" s="49">
        <v>18.8</v>
      </c>
      <c r="Y168" s="49">
        <v>6</v>
      </c>
      <c r="Z168" s="47">
        <v>1.02</v>
      </c>
      <c r="AA168" s="47">
        <v>5.77</v>
      </c>
      <c r="AB168" s="47">
        <v>6.42</v>
      </c>
      <c r="AC168" s="47">
        <v>3.56</v>
      </c>
      <c r="AD168" s="47">
        <v>7.15</v>
      </c>
      <c r="AE168" s="47">
        <v>4.61</v>
      </c>
      <c r="AF168" s="47">
        <v>4.91</v>
      </c>
      <c r="AG168" s="47">
        <v>2.96</v>
      </c>
      <c r="AH168" s="47">
        <v>4.81</v>
      </c>
      <c r="AI168" s="47">
        <v>0</v>
      </c>
      <c r="AJ168" s="47">
        <v>0.27</v>
      </c>
      <c r="AK168" s="47">
        <v>0.65</v>
      </c>
      <c r="AL168" s="47">
        <v>0.27</v>
      </c>
      <c r="AM168" s="47">
        <v>2.01</v>
      </c>
      <c r="AN168" s="47">
        <v>0.24</v>
      </c>
      <c r="AO168" s="47">
        <v>0.02</v>
      </c>
      <c r="AP168" s="47">
        <v>0</v>
      </c>
      <c r="AQ168" s="47">
        <v>91</v>
      </c>
      <c r="AR168" s="47">
        <v>62</v>
      </c>
      <c r="AS168" s="47">
        <v>20</v>
      </c>
      <c r="AT168" s="47">
        <v>39</v>
      </c>
      <c r="AU168" s="47">
        <v>0.12</v>
      </c>
      <c r="AV168" s="47">
        <v>0</v>
      </c>
      <c r="AW168" s="47">
        <v>0</v>
      </c>
      <c r="AX168" s="47">
        <v>0</v>
      </c>
      <c r="AY168" s="47">
        <v>0</v>
      </c>
      <c r="AZ168" s="47">
        <v>33</v>
      </c>
      <c r="BA168" s="47">
        <v>0</v>
      </c>
      <c r="BB168" s="47">
        <v>0.4</v>
      </c>
      <c r="BC168" s="47">
        <v>3184</v>
      </c>
      <c r="BD168" s="47">
        <v>0</v>
      </c>
      <c r="BE168" s="47">
        <v>25</v>
      </c>
      <c r="BF168" s="47">
        <v>17</v>
      </c>
      <c r="BG168" s="47">
        <v>3.2</v>
      </c>
      <c r="BH168" s="47">
        <v>12</v>
      </c>
      <c r="BI168" s="47">
        <v>12</v>
      </c>
      <c r="BJ168" s="47">
        <v>0</v>
      </c>
      <c r="BK168" s="1"/>
      <c r="BL168" s="8">
        <v>2</v>
      </c>
      <c r="BM168" s="8">
        <v>6.03</v>
      </c>
      <c r="BN168" s="56">
        <f t="shared" si="56"/>
        <v>19.780222000000006</v>
      </c>
      <c r="BO168" s="57">
        <f t="shared" si="54"/>
        <v>42</v>
      </c>
      <c r="BP168" s="33">
        <f t="shared" si="48"/>
        <v>17.8</v>
      </c>
      <c r="BQ168" s="56">
        <f t="shared" si="57"/>
        <v>8.431280822794555</v>
      </c>
      <c r="BR168" s="56">
        <f t="shared" si="46"/>
        <v>103.26150282279457</v>
      </c>
      <c r="BS168" s="36">
        <f t="shared" si="49"/>
        <v>4.910083118557372</v>
      </c>
      <c r="BT168" s="7">
        <f t="shared" si="50"/>
        <v>86.68736180658853</v>
      </c>
      <c r="BU168" s="61">
        <f t="shared" si="55"/>
        <v>4.121982928422446</v>
      </c>
      <c r="BV168" s="61">
        <f t="shared" si="51"/>
        <v>3.78588275770667</v>
      </c>
      <c r="BW168" s="61">
        <f t="shared" si="52"/>
        <v>2.5622409798478016</v>
      </c>
      <c r="BX168" s="61">
        <f t="shared" si="53"/>
        <v>2.8442183911813568</v>
      </c>
      <c r="BY168" s="61">
        <f t="shared" si="39"/>
        <v>2.042899317954974</v>
      </c>
      <c r="CA168" s="50">
        <v>2.18</v>
      </c>
      <c r="CB168" s="50">
        <v>2.35</v>
      </c>
      <c r="CC168" s="50">
        <v>1.65</v>
      </c>
      <c r="CD168" s="53">
        <v>94</v>
      </c>
      <c r="CF168" s="50">
        <v>3.4</v>
      </c>
      <c r="CG168" s="36">
        <v>94.04267324596586</v>
      </c>
      <c r="CI168" s="34">
        <f t="shared" si="47"/>
        <v>0.9355693509205364</v>
      </c>
    </row>
    <row r="169" spans="1:87" ht="12.75">
      <c r="A169" s="33">
        <v>164</v>
      </c>
      <c r="B169" s="51" t="s">
        <v>227</v>
      </c>
      <c r="C169" s="47" t="s">
        <v>46</v>
      </c>
      <c r="D169" s="47">
        <v>93</v>
      </c>
      <c r="E169" s="36">
        <f t="shared" si="40"/>
        <v>1.1585726708479942</v>
      </c>
      <c r="F169" s="56">
        <f t="shared" si="41"/>
        <v>86.556352924945</v>
      </c>
      <c r="G169" s="56">
        <f t="shared" si="42"/>
        <v>103.05680144522657</v>
      </c>
      <c r="H169" s="36">
        <f t="shared" si="43"/>
        <v>1.285709868754851</v>
      </c>
      <c r="I169" s="36">
        <f t="shared" si="44"/>
        <v>0.9231082278030944</v>
      </c>
      <c r="J169" s="49">
        <v>0</v>
      </c>
      <c r="K169" s="50">
        <v>0</v>
      </c>
      <c r="L169" s="50">
        <v>0</v>
      </c>
      <c r="M169" s="47">
        <v>0</v>
      </c>
      <c r="N169" s="47">
        <v>42.8</v>
      </c>
      <c r="O169" s="47">
        <v>6</v>
      </c>
      <c r="P169" s="47">
        <v>38</v>
      </c>
      <c r="Q169" s="47">
        <v>62</v>
      </c>
      <c r="R169" s="47">
        <v>10</v>
      </c>
      <c r="S169" s="47">
        <v>13</v>
      </c>
      <c r="T169" s="49">
        <v>3.9</v>
      </c>
      <c r="U169" s="49">
        <v>1.54</v>
      </c>
      <c r="V169" s="39">
        <v>19.6</v>
      </c>
      <c r="W169" s="49">
        <v>90</v>
      </c>
      <c r="X169" s="49">
        <v>18.8</v>
      </c>
      <c r="Y169" s="49">
        <v>5.8</v>
      </c>
      <c r="Z169" s="47">
        <v>1.02</v>
      </c>
      <c r="AA169" s="47">
        <v>5.77</v>
      </c>
      <c r="AB169" s="47">
        <v>6.42</v>
      </c>
      <c r="AC169" s="47">
        <v>3.56</v>
      </c>
      <c r="AD169" s="47">
        <v>7.15</v>
      </c>
      <c r="AE169" s="47">
        <v>4.61</v>
      </c>
      <c r="AF169" s="47">
        <v>4.91</v>
      </c>
      <c r="AG169" s="47">
        <v>2.96</v>
      </c>
      <c r="AH169" s="47">
        <v>4.81</v>
      </c>
      <c r="AI169" s="47">
        <v>0</v>
      </c>
      <c r="AJ169" s="47">
        <v>0.27</v>
      </c>
      <c r="AK169" s="47">
        <v>0.65</v>
      </c>
      <c r="AL169" s="47">
        <v>0.29</v>
      </c>
      <c r="AM169" s="47">
        <v>1.82</v>
      </c>
      <c r="AN169" s="47">
        <v>0.24</v>
      </c>
      <c r="AO169" s="47">
        <v>0.13</v>
      </c>
      <c r="AP169" s="47">
        <v>0</v>
      </c>
      <c r="AQ169" s="47">
        <v>175</v>
      </c>
      <c r="AR169" s="47">
        <v>62</v>
      </c>
      <c r="AS169" s="47">
        <v>20</v>
      </c>
      <c r="AT169" s="47">
        <v>39</v>
      </c>
      <c r="AU169" s="47">
        <v>0.12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7">
        <v>0</v>
      </c>
      <c r="BG169" s="47">
        <v>0</v>
      </c>
      <c r="BH169" s="47">
        <v>0</v>
      </c>
      <c r="BI169" s="47">
        <v>0</v>
      </c>
      <c r="BJ169" s="47">
        <v>0</v>
      </c>
      <c r="BK169" s="1"/>
      <c r="BL169" s="8">
        <v>3.44</v>
      </c>
      <c r="BM169" s="8">
        <v>11.49</v>
      </c>
      <c r="BN169" s="56">
        <f t="shared" si="56"/>
        <v>20.671826000000006</v>
      </c>
      <c r="BO169" s="57">
        <f t="shared" si="54"/>
        <v>41.42399999999999</v>
      </c>
      <c r="BP169" s="33">
        <f t="shared" si="48"/>
        <v>17.8</v>
      </c>
      <c r="BQ169" s="56">
        <f t="shared" si="57"/>
        <v>7.910975445226574</v>
      </c>
      <c r="BR169" s="56">
        <f t="shared" si="46"/>
        <v>103.05680144522657</v>
      </c>
      <c r="BS169" s="36">
        <f t="shared" si="49"/>
        <v>4.8934216606995165</v>
      </c>
      <c r="BT169" s="7">
        <f t="shared" si="50"/>
        <v>86.556352924945</v>
      </c>
      <c r="BU169" s="61">
        <f t="shared" si="55"/>
        <v>4.109934777077213</v>
      </c>
      <c r="BV169" s="61">
        <f t="shared" si="51"/>
        <v>3.7737141248479853</v>
      </c>
      <c r="BW169" s="61">
        <f t="shared" si="52"/>
        <v>2.553494166548979</v>
      </c>
      <c r="BX169" s="61">
        <f t="shared" si="53"/>
        <v>2.8337045507356917</v>
      </c>
      <c r="BY169" s="61">
        <f t="shared" si="39"/>
        <v>2.03453053407802</v>
      </c>
      <c r="CA169" s="50">
        <v>2.18</v>
      </c>
      <c r="CB169" s="50">
        <v>2.35</v>
      </c>
      <c r="CC169" s="50">
        <v>1.65</v>
      </c>
      <c r="CD169" s="53">
        <v>94</v>
      </c>
      <c r="CF169" s="50">
        <v>0</v>
      </c>
      <c r="CG169" s="36">
        <v>0</v>
      </c>
      <c r="CI169" s="34">
        <f t="shared" si="47"/>
        <v>0.932944805043481</v>
      </c>
    </row>
    <row r="170" spans="1:87" ht="12.75">
      <c r="A170" s="33">
        <v>165</v>
      </c>
      <c r="B170" s="51" t="s">
        <v>228</v>
      </c>
      <c r="C170" s="47" t="s">
        <v>46</v>
      </c>
      <c r="D170" s="47">
        <v>90</v>
      </c>
      <c r="E170" s="36">
        <f t="shared" si="40"/>
        <v>0.6456780119237444</v>
      </c>
      <c r="F170" s="56">
        <f t="shared" si="41"/>
        <v>56.639411130497905</v>
      </c>
      <c r="G170" s="56">
        <f t="shared" si="42"/>
        <v>56.639411130497905</v>
      </c>
      <c r="H170" s="36">
        <f t="shared" si="43"/>
        <v>0.6153313900164604</v>
      </c>
      <c r="I170" s="36">
        <f t="shared" si="44"/>
        <v>0.3531602142753379</v>
      </c>
      <c r="J170" s="49">
        <v>0</v>
      </c>
      <c r="K170" s="50">
        <v>0</v>
      </c>
      <c r="L170" s="50">
        <v>0</v>
      </c>
      <c r="M170" s="47">
        <v>0</v>
      </c>
      <c r="N170" s="47">
        <v>25.9</v>
      </c>
      <c r="O170" s="47">
        <v>30</v>
      </c>
      <c r="P170" s="47">
        <v>75</v>
      </c>
      <c r="Q170" s="47">
        <v>25</v>
      </c>
      <c r="R170" s="47">
        <v>33</v>
      </c>
      <c r="S170" s="47">
        <v>40</v>
      </c>
      <c r="T170" s="49">
        <v>9.2</v>
      </c>
      <c r="U170" s="49">
        <v>30</v>
      </c>
      <c r="V170" s="39">
        <v>26.9</v>
      </c>
      <c r="W170" s="49">
        <v>90</v>
      </c>
      <c r="X170" s="49">
        <v>1.2</v>
      </c>
      <c r="Y170" s="49">
        <v>6</v>
      </c>
      <c r="Z170" s="47">
        <v>2.15</v>
      </c>
      <c r="AA170" s="47">
        <v>4.29</v>
      </c>
      <c r="AB170" s="47">
        <v>9.87</v>
      </c>
      <c r="AC170" s="47">
        <v>4.51</v>
      </c>
      <c r="AD170" s="47">
        <v>6.86</v>
      </c>
      <c r="AE170" s="47">
        <v>4.29</v>
      </c>
      <c r="AF170" s="47">
        <v>6.87</v>
      </c>
      <c r="AG170" s="47">
        <v>2.36</v>
      </c>
      <c r="AH170" s="47">
        <v>4.94</v>
      </c>
      <c r="AI170" s="47">
        <v>1.93</v>
      </c>
      <c r="AJ170" s="47">
        <v>0.45</v>
      </c>
      <c r="AK170" s="47">
        <v>1.06</v>
      </c>
      <c r="AL170" s="47">
        <v>0.7</v>
      </c>
      <c r="AM170" s="47">
        <v>1.27</v>
      </c>
      <c r="AN170" s="47">
        <v>0.33</v>
      </c>
      <c r="AO170" s="47">
        <v>0.27</v>
      </c>
      <c r="AP170" s="47">
        <v>0</v>
      </c>
      <c r="AQ170" s="47">
        <v>180</v>
      </c>
      <c r="AR170" s="47">
        <v>0</v>
      </c>
      <c r="AS170" s="47">
        <v>41</v>
      </c>
      <c r="AT170" s="47">
        <v>31</v>
      </c>
      <c r="AU170" s="47">
        <v>0.1</v>
      </c>
      <c r="AV170" s="47">
        <v>0.1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7">
        <v>0</v>
      </c>
      <c r="BG170" s="47">
        <v>0</v>
      </c>
      <c r="BH170" s="47">
        <v>0</v>
      </c>
      <c r="BI170" s="47">
        <v>0</v>
      </c>
      <c r="BJ170" s="47">
        <v>0</v>
      </c>
      <c r="BK170" s="1"/>
      <c r="BL170" s="8">
        <v>5</v>
      </c>
      <c r="BM170" s="8">
        <v>8</v>
      </c>
      <c r="BN170" s="56">
        <f t="shared" si="56"/>
        <v>29.498</v>
      </c>
      <c r="BO170" s="57">
        <f t="shared" si="54"/>
        <v>23.9</v>
      </c>
      <c r="BP170" s="33">
        <f t="shared" si="48"/>
        <v>0.19999999999999996</v>
      </c>
      <c r="BQ170" s="56">
        <f t="shared" si="57"/>
        <v>9.791411130497904</v>
      </c>
      <c r="BR170" s="56">
        <f t="shared" si="46"/>
        <v>56.639411130497905</v>
      </c>
      <c r="BS170" s="36">
        <f t="shared" si="49"/>
        <v>2.7073552674809123</v>
      </c>
      <c r="BT170" s="7">
        <f t="shared" si="50"/>
        <v>56.639411130497905</v>
      </c>
      <c r="BU170" s="61">
        <f t="shared" si="55"/>
        <v>2.717384248947133</v>
      </c>
      <c r="BV170" s="61">
        <f t="shared" si="51"/>
        <v>2.2945580914366044</v>
      </c>
      <c r="BW170" s="61">
        <f t="shared" si="52"/>
        <v>1.423074338279933</v>
      </c>
      <c r="BX170" s="61">
        <f t="shared" si="53"/>
        <v>1.356190383596279</v>
      </c>
      <c r="BY170" s="61">
        <f t="shared" si="39"/>
        <v>0.7783651122628448</v>
      </c>
      <c r="CA170" s="50">
        <v>1.4725</v>
      </c>
      <c r="CB170" s="50">
        <v>1.4736600014231738</v>
      </c>
      <c r="CC170" s="50">
        <v>0.8844126620287078</v>
      </c>
      <c r="CD170" s="53">
        <v>65</v>
      </c>
      <c r="CF170" s="50">
        <v>0</v>
      </c>
      <c r="CG170" s="36">
        <v>0</v>
      </c>
      <c r="CI170" s="34">
        <f t="shared" si="47"/>
        <v>0.5264199532525755</v>
      </c>
    </row>
    <row r="171" spans="1:87" ht="12.75">
      <c r="A171" s="33">
        <v>166</v>
      </c>
      <c r="B171" s="51" t="s">
        <v>229</v>
      </c>
      <c r="C171" s="47" t="s">
        <v>46</v>
      </c>
      <c r="D171" s="47">
        <v>99</v>
      </c>
      <c r="E171" s="36">
        <f t="shared" si="40"/>
        <v>3.883830256335528</v>
      </c>
      <c r="F171" s="56">
        <f t="shared" si="41"/>
        <v>195.96</v>
      </c>
      <c r="G171" s="56">
        <f t="shared" si="42"/>
        <v>274</v>
      </c>
      <c r="H171" s="36">
        <f t="shared" si="43"/>
        <v>6.989270189986685</v>
      </c>
      <c r="I171" s="36">
        <f t="shared" si="44"/>
        <v>5.9832082311289705</v>
      </c>
      <c r="J171" s="49">
        <v>0</v>
      </c>
      <c r="K171" s="50">
        <v>0</v>
      </c>
      <c r="L171" s="50">
        <v>0</v>
      </c>
      <c r="M171" s="47">
        <v>0</v>
      </c>
      <c r="N171" s="47">
        <v>281</v>
      </c>
      <c r="O171" s="47">
        <v>100</v>
      </c>
      <c r="P171" s="47">
        <v>100</v>
      </c>
      <c r="Q171" s="47">
        <v>0</v>
      </c>
      <c r="R171" s="47">
        <v>0</v>
      </c>
      <c r="S171" s="47">
        <v>0</v>
      </c>
      <c r="T171" s="49">
        <v>0</v>
      </c>
      <c r="U171" s="49">
        <v>0</v>
      </c>
      <c r="V171" s="39">
        <v>0</v>
      </c>
      <c r="W171" s="49">
        <v>0</v>
      </c>
      <c r="X171" s="49">
        <v>0</v>
      </c>
      <c r="Y171" s="49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7">
        <v>0</v>
      </c>
      <c r="BG171" s="47">
        <v>0</v>
      </c>
      <c r="BH171" s="47">
        <v>0</v>
      </c>
      <c r="BI171" s="47">
        <v>0</v>
      </c>
      <c r="BJ171" s="47">
        <v>0</v>
      </c>
      <c r="BK171" s="1"/>
      <c r="BL171" s="8">
        <v>0</v>
      </c>
      <c r="BM171" s="8">
        <v>0</v>
      </c>
      <c r="BN171" s="56">
        <f t="shared" si="56"/>
        <v>0</v>
      </c>
      <c r="BO171" s="57">
        <f t="shared" si="54"/>
        <v>281</v>
      </c>
      <c r="BP171" s="33">
        <f t="shared" si="48"/>
        <v>0</v>
      </c>
      <c r="BQ171" s="56">
        <f t="shared" si="57"/>
        <v>0</v>
      </c>
      <c r="BR171" s="56">
        <f t="shared" si="46"/>
        <v>274</v>
      </c>
      <c r="BS171" s="36">
        <f t="shared" si="49"/>
        <v>15.435999999999998</v>
      </c>
      <c r="BT171" s="7">
        <f t="shared" si="50"/>
        <v>195.96</v>
      </c>
      <c r="BU171" s="61">
        <f t="shared" si="55"/>
        <v>11.039556788321168</v>
      </c>
      <c r="BV171" s="61">
        <f t="shared" si="51"/>
        <v>10.69995235620438</v>
      </c>
      <c r="BW171" s="61">
        <f t="shared" si="52"/>
        <v>8.559961884963505</v>
      </c>
      <c r="BX171" s="61">
        <f t="shared" si="53"/>
        <v>15.404351498730655</v>
      </c>
      <c r="BY171" s="61">
        <f t="shared" si="39"/>
        <v>13.186990941408252</v>
      </c>
      <c r="CA171" s="50">
        <v>0</v>
      </c>
      <c r="CB171" s="50">
        <v>0</v>
      </c>
      <c r="CC171" s="50">
        <v>0</v>
      </c>
      <c r="CD171" s="47">
        <v>0</v>
      </c>
      <c r="CF171" s="50">
        <v>0</v>
      </c>
      <c r="CG171" s="36">
        <v>0</v>
      </c>
      <c r="CI171" s="34" t="e">
        <f t="shared" si="47"/>
        <v>#DIV/0!</v>
      </c>
    </row>
    <row r="172" spans="1:87" ht="12.75">
      <c r="A172" s="33">
        <v>167</v>
      </c>
      <c r="B172" s="51" t="s">
        <v>287</v>
      </c>
      <c r="C172" s="47" t="s">
        <v>46</v>
      </c>
      <c r="D172" s="47">
        <v>88</v>
      </c>
      <c r="E172" s="36">
        <f t="shared" si="40"/>
        <v>1.4848403112436999</v>
      </c>
      <c r="F172" s="56">
        <f t="shared" si="41"/>
        <v>80.04832</v>
      </c>
      <c r="G172" s="56">
        <f t="shared" si="42"/>
        <v>92.888</v>
      </c>
      <c r="H172" s="36">
        <f t="shared" si="43"/>
        <v>1.3780612223046123</v>
      </c>
      <c r="I172" s="36">
        <f t="shared" si="44"/>
        <v>0.9961082360749339</v>
      </c>
      <c r="J172" s="49">
        <v>0</v>
      </c>
      <c r="K172" s="50">
        <v>0</v>
      </c>
      <c r="L172" s="50">
        <v>4.47</v>
      </c>
      <c r="M172" s="47">
        <v>0</v>
      </c>
      <c r="N172" s="47">
        <v>94.4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7">
        <v>0</v>
      </c>
      <c r="AA172" s="47">
        <v>78.8</v>
      </c>
      <c r="AB172" s="47">
        <v>0</v>
      </c>
      <c r="AC172" s="47">
        <v>0</v>
      </c>
      <c r="AD172" s="47">
        <v>0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v>0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7">
        <v>0</v>
      </c>
      <c r="BG172" s="47">
        <v>0</v>
      </c>
      <c r="BH172" s="47">
        <v>0</v>
      </c>
      <c r="BI172" s="47">
        <v>0</v>
      </c>
      <c r="BJ172" s="47">
        <v>0</v>
      </c>
      <c r="BM172" s="33">
        <v>0</v>
      </c>
      <c r="BN172" s="56">
        <f t="shared" si="56"/>
        <v>5.487999999999994</v>
      </c>
      <c r="BO172" s="57">
        <f t="shared" si="54"/>
        <v>94.4</v>
      </c>
      <c r="BP172" s="33">
        <f t="shared" si="48"/>
        <v>0</v>
      </c>
      <c r="BQ172" s="56">
        <f t="shared" si="57"/>
        <v>0</v>
      </c>
      <c r="BR172" s="56">
        <f t="shared" si="46"/>
        <v>92.888</v>
      </c>
      <c r="BS172" s="36">
        <f t="shared" si="49"/>
        <v>5.216896</v>
      </c>
      <c r="BT172" s="7">
        <f t="shared" si="50"/>
        <v>80.04832</v>
      </c>
      <c r="BU172" s="61">
        <f t="shared" si="55"/>
        <v>4.495777284630092</v>
      </c>
      <c r="BV172" s="61">
        <f t="shared" si="51"/>
        <v>4.090735057476393</v>
      </c>
      <c r="BW172" s="61">
        <f t="shared" si="52"/>
        <v>3.2725880459811147</v>
      </c>
      <c r="BX172" s="61">
        <f t="shared" si="53"/>
        <v>3.0372469339593655</v>
      </c>
      <c r="BY172" s="61">
        <f t="shared" si="39"/>
        <v>2.1954225523091546</v>
      </c>
      <c r="CI172" s="34" t="e">
        <f t="shared" si="47"/>
        <v>#DIV/0!</v>
      </c>
    </row>
    <row r="173" spans="1:87" ht="12.75">
      <c r="A173" s="33">
        <v>168</v>
      </c>
      <c r="B173" s="51" t="s">
        <v>297</v>
      </c>
      <c r="C173" s="47" t="s">
        <v>46</v>
      </c>
      <c r="D173" s="47">
        <v>90</v>
      </c>
      <c r="E173" s="36">
        <f t="shared" si="40"/>
        <v>0.7903265950043139</v>
      </c>
      <c r="F173" s="56">
        <f t="shared" si="41"/>
        <v>67.41216</v>
      </c>
      <c r="G173" s="56">
        <f t="shared" si="42"/>
        <v>73.14399999999999</v>
      </c>
      <c r="H173" s="36">
        <f t="shared" si="43"/>
        <v>0.8463775833797762</v>
      </c>
      <c r="I173" s="36">
        <f t="shared" si="44"/>
        <v>0.5582502151315956</v>
      </c>
      <c r="J173" s="49">
        <v>0</v>
      </c>
      <c r="K173" s="50">
        <v>0</v>
      </c>
      <c r="L173" s="50">
        <v>0</v>
      </c>
      <c r="M173" s="47">
        <v>0</v>
      </c>
      <c r="N173" s="47">
        <v>25.2</v>
      </c>
      <c r="O173" s="47">
        <v>0</v>
      </c>
      <c r="P173" s="47">
        <v>60</v>
      </c>
      <c r="Q173" s="47">
        <v>40</v>
      </c>
      <c r="R173" s="47">
        <v>13</v>
      </c>
      <c r="S173" s="47">
        <v>32</v>
      </c>
      <c r="T173" s="49">
        <v>2</v>
      </c>
      <c r="U173" s="49">
        <v>0</v>
      </c>
      <c r="V173" s="39">
        <f>100-N173-S173-X173-Y173</f>
        <v>17.799999999999997</v>
      </c>
      <c r="W173" s="49">
        <v>0</v>
      </c>
      <c r="X173" s="49">
        <v>7</v>
      </c>
      <c r="Y173" s="49">
        <v>18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5</v>
      </c>
      <c r="AK173" s="47">
        <v>1</v>
      </c>
      <c r="AL173" s="47">
        <v>0.45</v>
      </c>
      <c r="AM173" s="47">
        <v>0.9</v>
      </c>
      <c r="AN173" s="47">
        <v>2.5</v>
      </c>
      <c r="AO173" s="47">
        <v>6</v>
      </c>
      <c r="AP173" s="47">
        <v>3.8</v>
      </c>
      <c r="AQ173" s="47">
        <v>262</v>
      </c>
      <c r="AR173" s="47">
        <v>799</v>
      </c>
      <c r="AS173" s="47">
        <v>201</v>
      </c>
      <c r="AT173" s="47">
        <v>804</v>
      </c>
      <c r="AU173" s="47">
        <v>6</v>
      </c>
      <c r="AV173" s="47">
        <v>3</v>
      </c>
      <c r="AW173" s="47">
        <v>0.1</v>
      </c>
      <c r="AX173" s="47">
        <v>80000</v>
      </c>
      <c r="AY173" s="47">
        <v>30000</v>
      </c>
      <c r="AZ173" s="47">
        <v>300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7">
        <v>0</v>
      </c>
      <c r="BG173" s="47">
        <v>0</v>
      </c>
      <c r="BH173" s="47">
        <v>0</v>
      </c>
      <c r="BI173" s="47">
        <v>0</v>
      </c>
      <c r="BJ173" s="47">
        <v>0</v>
      </c>
      <c r="BN173" s="56">
        <f t="shared" si="56"/>
        <v>17.443999999999996</v>
      </c>
      <c r="BO173" s="57">
        <f t="shared" si="54"/>
        <v>25.2</v>
      </c>
      <c r="BP173" s="33">
        <f t="shared" si="48"/>
        <v>6</v>
      </c>
      <c r="BQ173" s="56">
        <f t="shared" si="57"/>
        <v>24</v>
      </c>
      <c r="BR173" s="56">
        <f t="shared" si="46"/>
        <v>73.14399999999999</v>
      </c>
      <c r="BS173" s="36">
        <f t="shared" si="49"/>
        <v>3.415848</v>
      </c>
      <c r="BT173" s="7">
        <f t="shared" si="50"/>
        <v>67.41216</v>
      </c>
      <c r="BU173" s="61">
        <f t="shared" si="55"/>
        <v>3.148169253960407</v>
      </c>
      <c r="BV173" s="61">
        <f t="shared" si="51"/>
        <v>2.7480509465000114</v>
      </c>
      <c r="BW173" s="61">
        <f t="shared" si="52"/>
        <v>1.7418798153895079</v>
      </c>
      <c r="BX173" s="61">
        <f t="shared" si="53"/>
        <v>1.8654161937690268</v>
      </c>
      <c r="BY173" s="61">
        <f aca="true" t="shared" si="58" ref="BY173:BY236">IF(1.42*(BS173*0.82)-0.174*(BS173*0.82)^2+0.0122*(BS173*0.82)^3-1.65&gt;0,1.42*(BS173*0.82)-0.174*(BS173*0.82)^2+0.0122*(BS173*0.82)^3-1.65,0)</f>
        <v>1.2303834741500368</v>
      </c>
      <c r="CA173" s="50">
        <v>0</v>
      </c>
      <c r="CB173" s="50">
        <v>0</v>
      </c>
      <c r="CC173" s="50">
        <v>0</v>
      </c>
      <c r="CD173" s="47">
        <v>0</v>
      </c>
      <c r="CF173" s="50">
        <v>0</v>
      </c>
      <c r="CG173" s="36">
        <v>0</v>
      </c>
      <c r="CI173" s="34">
        <f t="shared" si="47"/>
        <v>1</v>
      </c>
    </row>
    <row r="174" spans="1:87" ht="12.75">
      <c r="A174" s="33">
        <v>169</v>
      </c>
      <c r="B174" s="51" t="s">
        <v>299</v>
      </c>
      <c r="C174" s="47" t="s">
        <v>46</v>
      </c>
      <c r="D174" s="47">
        <f>AVERAGE(D149,D166)</f>
        <v>90.5</v>
      </c>
      <c r="E174" s="36">
        <f t="shared" si="40"/>
        <v>0.8842853024781226</v>
      </c>
      <c r="F174" s="56">
        <f t="shared" si="41"/>
        <v>70.12994289698838</v>
      </c>
      <c r="G174" s="56">
        <f t="shared" si="42"/>
        <v>77.39053577654435</v>
      </c>
      <c r="H174" s="36">
        <f t="shared" si="43"/>
        <v>0.9604890478256735</v>
      </c>
      <c r="I174" s="36">
        <f t="shared" si="44"/>
        <v>0.656126018811735</v>
      </c>
      <c r="J174" s="49">
        <f aca="true" t="shared" si="59" ref="J174:BJ174">AVERAGE(J149,J166)</f>
        <v>87.54266494808292</v>
      </c>
      <c r="K174" s="50">
        <f t="shared" si="59"/>
        <v>3.6100000000000003</v>
      </c>
      <c r="L174" s="50">
        <f t="shared" si="59"/>
        <v>2.6399999999999997</v>
      </c>
      <c r="M174" s="47">
        <f t="shared" si="59"/>
        <v>2484.5</v>
      </c>
      <c r="N174" s="47">
        <f t="shared" si="59"/>
        <v>42.7</v>
      </c>
      <c r="O174" s="47">
        <f t="shared" si="59"/>
        <v>13</v>
      </c>
      <c r="P174" s="47">
        <f t="shared" si="59"/>
        <v>45.5</v>
      </c>
      <c r="Q174" s="47">
        <f t="shared" si="59"/>
        <v>54.5</v>
      </c>
      <c r="R174" s="47">
        <f t="shared" si="59"/>
        <v>12</v>
      </c>
      <c r="S174" s="47">
        <f t="shared" si="59"/>
        <v>27</v>
      </c>
      <c r="T174" s="49">
        <f t="shared" si="59"/>
        <v>1.84</v>
      </c>
      <c r="U174" s="49">
        <f t="shared" si="59"/>
        <v>9.5</v>
      </c>
      <c r="V174" s="39">
        <f t="shared" si="59"/>
        <v>19.549999999999997</v>
      </c>
      <c r="W174" s="49">
        <f t="shared" si="59"/>
        <v>95</v>
      </c>
      <c r="X174" s="49">
        <f t="shared" si="59"/>
        <v>5.4</v>
      </c>
      <c r="Y174" s="49">
        <f t="shared" si="59"/>
        <v>5.35</v>
      </c>
      <c r="Z174" s="47">
        <f t="shared" si="59"/>
        <v>1.015</v>
      </c>
      <c r="AA174" s="47">
        <f t="shared" si="59"/>
        <v>4.07</v>
      </c>
      <c r="AB174" s="47">
        <f t="shared" si="59"/>
        <v>5.92</v>
      </c>
      <c r="AC174" s="47">
        <f t="shared" si="59"/>
        <v>3.075</v>
      </c>
      <c r="AD174" s="47">
        <f t="shared" si="59"/>
        <v>7.6</v>
      </c>
      <c r="AE174" s="47">
        <f t="shared" si="59"/>
        <v>3.5149999999999997</v>
      </c>
      <c r="AF174" s="47">
        <f t="shared" si="59"/>
        <v>4.515000000000001</v>
      </c>
      <c r="AG174" s="47">
        <f t="shared" si="59"/>
        <v>2.045</v>
      </c>
      <c r="AH174" s="47">
        <f t="shared" si="59"/>
        <v>4.04</v>
      </c>
      <c r="AI174" s="47">
        <f t="shared" si="59"/>
        <v>1.64</v>
      </c>
      <c r="AJ174" s="47">
        <f t="shared" si="59"/>
        <v>0.305</v>
      </c>
      <c r="AK174" s="47">
        <f t="shared" si="59"/>
        <v>1.055</v>
      </c>
      <c r="AL174" s="47">
        <f t="shared" si="59"/>
        <v>0.49</v>
      </c>
      <c r="AM174" s="47">
        <f t="shared" si="59"/>
        <v>2.0949999999999998</v>
      </c>
      <c r="AN174" s="47">
        <f t="shared" si="59"/>
        <v>0.44</v>
      </c>
      <c r="AO174" s="47">
        <f t="shared" si="59"/>
        <v>0.135</v>
      </c>
      <c r="AP174" s="47">
        <f t="shared" si="59"/>
        <v>0.165</v>
      </c>
      <c r="AQ174" s="47">
        <f t="shared" si="59"/>
        <v>354</v>
      </c>
      <c r="AR174" s="47">
        <f t="shared" si="59"/>
        <v>78</v>
      </c>
      <c r="AS174" s="47">
        <f t="shared" si="59"/>
        <v>53</v>
      </c>
      <c r="AT174" s="47">
        <f t="shared" si="59"/>
        <v>59.5</v>
      </c>
      <c r="AU174" s="47">
        <f t="shared" si="59"/>
        <v>0.255</v>
      </c>
      <c r="AV174" s="47">
        <f t="shared" si="59"/>
        <v>0.125</v>
      </c>
      <c r="AW174" s="47">
        <f t="shared" si="59"/>
        <v>0.045</v>
      </c>
      <c r="AX174" s="47">
        <f t="shared" si="59"/>
        <v>0</v>
      </c>
      <c r="AY174" s="47">
        <f t="shared" si="59"/>
        <v>0.3</v>
      </c>
      <c r="AZ174" s="47">
        <f t="shared" si="59"/>
        <v>24</v>
      </c>
      <c r="BA174" s="47">
        <f t="shared" si="59"/>
        <v>0</v>
      </c>
      <c r="BB174" s="47">
        <f t="shared" si="59"/>
        <v>0.4</v>
      </c>
      <c r="BC174" s="47">
        <f t="shared" si="59"/>
        <v>2095</v>
      </c>
      <c r="BD174" s="47">
        <f t="shared" si="59"/>
        <v>0.85</v>
      </c>
      <c r="BE174" s="47">
        <f t="shared" si="59"/>
        <v>33</v>
      </c>
      <c r="BF174" s="47">
        <f t="shared" si="59"/>
        <v>14.5</v>
      </c>
      <c r="BG174" s="47">
        <f t="shared" si="59"/>
        <v>4.15</v>
      </c>
      <c r="BH174" s="47">
        <f t="shared" si="59"/>
        <v>2.45</v>
      </c>
      <c r="BI174" s="47">
        <f t="shared" si="59"/>
        <v>5.255</v>
      </c>
      <c r="BJ174" s="47">
        <f t="shared" si="59"/>
        <v>0.135</v>
      </c>
      <c r="BL174" s="33">
        <f>AVERAGE(BL149,BL166)</f>
        <v>9.75</v>
      </c>
      <c r="BM174" s="35">
        <f>AVERAGE(BM149,BM166)</f>
        <v>24.95</v>
      </c>
      <c r="BN174" s="56">
        <f t="shared" si="56"/>
        <v>25.760770000000004</v>
      </c>
      <c r="BO174" s="57">
        <f t="shared" si="54"/>
        <v>38.800000000000004</v>
      </c>
      <c r="BP174" s="33">
        <f t="shared" si="48"/>
        <v>4.4</v>
      </c>
      <c r="BQ174" s="56">
        <f t="shared" si="57"/>
        <v>9.929765776544343</v>
      </c>
      <c r="BR174" s="56">
        <f t="shared" si="46"/>
        <v>77.39053577654435</v>
      </c>
      <c r="BS174" s="36">
        <f t="shared" si="49"/>
        <v>3.785402502614863</v>
      </c>
      <c r="BT174" s="7">
        <f t="shared" si="50"/>
        <v>70.12994289698838</v>
      </c>
      <c r="BU174" s="61">
        <f t="shared" si="55"/>
        <v>3.430265195695368</v>
      </c>
      <c r="BV174" s="61">
        <f t="shared" si="51"/>
        <v>3.025607847652321</v>
      </c>
      <c r="BW174" s="61">
        <f t="shared" si="52"/>
        <v>1.9489648066617824</v>
      </c>
      <c r="BX174" s="61">
        <f t="shared" si="53"/>
        <v>2.1169178614077846</v>
      </c>
      <c r="BY174" s="61">
        <f t="shared" si="58"/>
        <v>1.446101745461064</v>
      </c>
      <c r="CA174" s="50">
        <v>0</v>
      </c>
      <c r="CB174" s="50">
        <v>0</v>
      </c>
      <c r="CC174" s="50">
        <v>0</v>
      </c>
      <c r="CD174" s="53">
        <v>0</v>
      </c>
      <c r="CF174" s="50">
        <v>0</v>
      </c>
      <c r="CG174" s="36">
        <v>0</v>
      </c>
      <c r="CI174" s="34">
        <f t="shared" si="47"/>
        <v>0.7480683505415218</v>
      </c>
    </row>
    <row r="175" spans="1:87" ht="12.75">
      <c r="A175" s="33">
        <v>170</v>
      </c>
      <c r="B175" s="51" t="s">
        <v>314</v>
      </c>
      <c r="C175" s="47" t="s">
        <v>46</v>
      </c>
      <c r="D175" s="47">
        <v>88</v>
      </c>
      <c r="E175" s="36">
        <f t="shared" si="40"/>
        <v>1.3835875055245663</v>
      </c>
      <c r="F175" s="56">
        <f t="shared" si="41"/>
        <v>79.76672</v>
      </c>
      <c r="G175" s="56">
        <f t="shared" si="42"/>
        <v>92.44800000000001</v>
      </c>
      <c r="H175" s="36">
        <f t="shared" si="43"/>
        <v>1.2848491103643616</v>
      </c>
      <c r="I175" s="36">
        <f t="shared" si="44"/>
        <v>0.9224227611197515</v>
      </c>
      <c r="J175" s="49">
        <v>0</v>
      </c>
      <c r="K175" s="50">
        <v>0</v>
      </c>
      <c r="L175" s="50">
        <v>3.83</v>
      </c>
      <c r="M175" s="47">
        <v>0</v>
      </c>
      <c r="N175" s="47">
        <v>72.4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9">
        <v>0</v>
      </c>
      <c r="U175" s="49">
        <v>0</v>
      </c>
      <c r="V175" s="39">
        <v>0</v>
      </c>
      <c r="W175" s="49">
        <v>0</v>
      </c>
      <c r="X175" s="49">
        <v>0</v>
      </c>
      <c r="Y175" s="49">
        <v>0</v>
      </c>
      <c r="Z175" s="47">
        <v>0</v>
      </c>
      <c r="AA175" s="47">
        <v>0</v>
      </c>
      <c r="AB175" s="47">
        <v>0</v>
      </c>
      <c r="AC175" s="47">
        <v>98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7">
        <v>0</v>
      </c>
      <c r="BG175" s="47">
        <v>0</v>
      </c>
      <c r="BH175" s="47">
        <v>0</v>
      </c>
      <c r="BI175" s="47">
        <v>0</v>
      </c>
      <c r="BJ175" s="47">
        <v>0</v>
      </c>
      <c r="BN175" s="56">
        <f t="shared" si="56"/>
        <v>27.047999999999995</v>
      </c>
      <c r="BO175" s="57">
        <f t="shared" si="54"/>
        <v>72.4</v>
      </c>
      <c r="BP175" s="33">
        <f t="shared" si="48"/>
        <v>0</v>
      </c>
      <c r="BQ175" s="56">
        <f t="shared" si="57"/>
        <v>0</v>
      </c>
      <c r="BR175" s="56">
        <f t="shared" si="46"/>
        <v>92.44800000000001</v>
      </c>
      <c r="BS175" s="36">
        <f t="shared" si="49"/>
        <v>4.890416</v>
      </c>
      <c r="BT175" s="7">
        <f t="shared" si="50"/>
        <v>79.76672</v>
      </c>
      <c r="BU175" s="61">
        <f t="shared" si="55"/>
        <v>4.21958770071305</v>
      </c>
      <c r="BV175" s="61">
        <f t="shared" si="51"/>
        <v>3.8117835777201803</v>
      </c>
      <c r="BW175" s="61">
        <f t="shared" si="52"/>
        <v>3.0494268621761442</v>
      </c>
      <c r="BX175" s="61">
        <f t="shared" si="53"/>
        <v>2.831807439243053</v>
      </c>
      <c r="BY175" s="61">
        <f t="shared" si="58"/>
        <v>2.0330197655079325</v>
      </c>
      <c r="CA175" s="50">
        <v>0</v>
      </c>
      <c r="CB175" s="50">
        <v>0</v>
      </c>
      <c r="CC175" s="50">
        <v>0</v>
      </c>
      <c r="CD175" s="47">
        <v>0</v>
      </c>
      <c r="CF175" s="50">
        <v>0</v>
      </c>
      <c r="CG175" s="36">
        <v>0</v>
      </c>
      <c r="CI175" s="34" t="e">
        <f t="shared" si="47"/>
        <v>#DIV/0!</v>
      </c>
    </row>
    <row r="176" spans="1:87" ht="12.75">
      <c r="A176" s="33">
        <v>171</v>
      </c>
      <c r="B176" s="51" t="s">
        <v>315</v>
      </c>
      <c r="C176" s="47" t="s">
        <v>46</v>
      </c>
      <c r="D176" s="47">
        <v>88</v>
      </c>
      <c r="E176" s="36">
        <f t="shared" si="40"/>
        <v>1.4370045198204389</v>
      </c>
      <c r="F176" s="56">
        <f t="shared" si="41"/>
        <v>79.9152</v>
      </c>
      <c r="G176" s="56">
        <f t="shared" si="42"/>
        <v>92.68</v>
      </c>
      <c r="H176" s="36">
        <f t="shared" si="43"/>
        <v>1.3340571928000924</v>
      </c>
      <c r="I176" s="36">
        <f t="shared" si="44"/>
        <v>0.9614553717522818</v>
      </c>
      <c r="J176" s="49">
        <v>0</v>
      </c>
      <c r="K176" s="50">
        <v>0</v>
      </c>
      <c r="L176" s="50">
        <v>6.3</v>
      </c>
      <c r="M176" s="47">
        <v>0</v>
      </c>
      <c r="N176" s="47">
        <v>84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9">
        <v>0</v>
      </c>
      <c r="U176" s="49">
        <v>0</v>
      </c>
      <c r="V176" s="39">
        <v>0</v>
      </c>
      <c r="W176" s="49">
        <v>0</v>
      </c>
      <c r="X176" s="49">
        <v>0</v>
      </c>
      <c r="Y176" s="49">
        <v>0</v>
      </c>
      <c r="Z176" s="47">
        <v>0</v>
      </c>
      <c r="AA176" s="47">
        <v>0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98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7">
        <v>0</v>
      </c>
      <c r="BG176" s="47">
        <v>0</v>
      </c>
      <c r="BH176" s="47">
        <v>0</v>
      </c>
      <c r="BI176" s="47">
        <v>0</v>
      </c>
      <c r="BJ176" s="47">
        <v>0</v>
      </c>
      <c r="BK176" s="60"/>
      <c r="BL176" s="27"/>
      <c r="BN176" s="56">
        <f t="shared" si="56"/>
        <v>15.68</v>
      </c>
      <c r="BO176" s="57">
        <f t="shared" si="54"/>
        <v>84</v>
      </c>
      <c r="BP176" s="33">
        <f t="shared" si="48"/>
        <v>0</v>
      </c>
      <c r="BQ176" s="56">
        <f t="shared" si="57"/>
        <v>0</v>
      </c>
      <c r="BR176" s="56">
        <f t="shared" si="46"/>
        <v>92.68</v>
      </c>
      <c r="BS176" s="36">
        <f t="shared" si="49"/>
        <v>5.06256</v>
      </c>
      <c r="BT176" s="7">
        <f t="shared" si="50"/>
        <v>79.9152</v>
      </c>
      <c r="BU176" s="61">
        <f t="shared" si="55"/>
        <v>4.365294507034959</v>
      </c>
      <c r="BV176" s="61">
        <f t="shared" si="51"/>
        <v>3.958947452105309</v>
      </c>
      <c r="BW176" s="61">
        <f t="shared" si="52"/>
        <v>3.1671579616842473</v>
      </c>
      <c r="BX176" s="61">
        <f t="shared" si="53"/>
        <v>2.940262052931404</v>
      </c>
      <c r="BY176" s="61">
        <f t="shared" si="58"/>
        <v>2.119047639342029</v>
      </c>
      <c r="CA176" s="50">
        <v>0</v>
      </c>
      <c r="CB176" s="50">
        <v>0</v>
      </c>
      <c r="CC176" s="50">
        <v>0</v>
      </c>
      <c r="CD176" s="47">
        <v>0</v>
      </c>
      <c r="CF176" s="50">
        <v>0</v>
      </c>
      <c r="CG176" s="36">
        <v>0</v>
      </c>
      <c r="CI176" s="34" t="e">
        <f t="shared" si="47"/>
        <v>#DIV/0!</v>
      </c>
    </row>
    <row r="177" spans="1:87" ht="12.75">
      <c r="A177" s="33">
        <v>172</v>
      </c>
      <c r="B177" s="51" t="s">
        <v>316</v>
      </c>
      <c r="C177" s="47" t="s">
        <v>46</v>
      </c>
      <c r="D177" s="47">
        <v>88</v>
      </c>
      <c r="E177" s="36">
        <f t="shared" si="40"/>
        <v>1.5105765080108502</v>
      </c>
      <c r="F177" s="56">
        <f t="shared" si="41"/>
        <v>80.12</v>
      </c>
      <c r="G177" s="56">
        <f t="shared" si="42"/>
        <v>93</v>
      </c>
      <c r="H177" s="36">
        <f t="shared" si="43"/>
        <v>1.4017324574537202</v>
      </c>
      <c r="I177" s="36">
        <f t="shared" si="44"/>
        <v>1.0146582502627948</v>
      </c>
      <c r="J177" s="49">
        <v>0</v>
      </c>
      <c r="K177" s="50">
        <v>0</v>
      </c>
      <c r="L177" s="50">
        <v>0</v>
      </c>
      <c r="M177" s="47">
        <v>0</v>
      </c>
      <c r="N177" s="47">
        <v>100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9">
        <v>0</v>
      </c>
      <c r="U177" s="49">
        <v>0</v>
      </c>
      <c r="V177" s="39">
        <v>0</v>
      </c>
      <c r="W177" s="49">
        <v>0</v>
      </c>
      <c r="X177" s="49">
        <v>0</v>
      </c>
      <c r="Y177" s="49">
        <v>0</v>
      </c>
      <c r="Z177" s="47">
        <v>100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7">
        <v>0</v>
      </c>
      <c r="BG177" s="47">
        <v>0</v>
      </c>
      <c r="BH177" s="47">
        <v>0</v>
      </c>
      <c r="BI177" s="47">
        <v>0</v>
      </c>
      <c r="BJ177" s="47">
        <v>0</v>
      </c>
      <c r="BK177" s="1"/>
      <c r="BL177" s="2"/>
      <c r="BN177" s="56">
        <f t="shared" si="56"/>
        <v>0</v>
      </c>
      <c r="BO177" s="57">
        <f t="shared" si="54"/>
        <v>100</v>
      </c>
      <c r="BP177" s="33">
        <f t="shared" si="48"/>
        <v>0</v>
      </c>
      <c r="BQ177" s="56">
        <f t="shared" si="57"/>
        <v>0</v>
      </c>
      <c r="BR177" s="56">
        <f t="shared" si="46"/>
        <v>93</v>
      </c>
      <c r="BS177" s="36">
        <f t="shared" si="49"/>
        <v>5.3</v>
      </c>
      <c r="BT177" s="7">
        <f t="shared" si="50"/>
        <v>80.12</v>
      </c>
      <c r="BU177" s="61">
        <f t="shared" si="55"/>
        <v>4.565978494623656</v>
      </c>
      <c r="BV177" s="61">
        <f t="shared" si="51"/>
        <v>4.1616382795698925</v>
      </c>
      <c r="BW177" s="61">
        <f t="shared" si="52"/>
        <v>3.329310623655914</v>
      </c>
      <c r="BX177" s="61">
        <f t="shared" si="53"/>
        <v>3.0894183362279994</v>
      </c>
      <c r="BY177" s="61">
        <f t="shared" si="58"/>
        <v>2.2363067835791997</v>
      </c>
      <c r="CA177" s="50">
        <v>0</v>
      </c>
      <c r="CB177" s="50">
        <v>0</v>
      </c>
      <c r="CC177" s="50">
        <v>0</v>
      </c>
      <c r="CD177" s="47">
        <v>0</v>
      </c>
      <c r="CF177" s="50">
        <v>0</v>
      </c>
      <c r="CG177" s="36">
        <v>0</v>
      </c>
      <c r="CI177" s="34" t="e">
        <f t="shared" si="47"/>
        <v>#DIV/0!</v>
      </c>
    </row>
    <row r="178" spans="1:87" s="14" customFormat="1" ht="12.75">
      <c r="A178" s="33">
        <v>173</v>
      </c>
      <c r="B178" s="14" t="s">
        <v>240</v>
      </c>
      <c r="C178" s="13" t="s">
        <v>46</v>
      </c>
      <c r="D178" s="13">
        <v>0</v>
      </c>
      <c r="E178" s="36">
        <f t="shared" si="40"/>
        <v>0.8353299595301249</v>
      </c>
      <c r="F178" s="56">
        <f t="shared" si="41"/>
        <v>78.84</v>
      </c>
      <c r="G178" s="56">
        <f t="shared" si="42"/>
        <v>91</v>
      </c>
      <c r="H178" s="36">
        <f t="shared" si="43"/>
        <v>0.9697758313564483</v>
      </c>
      <c r="I178" s="36">
        <f t="shared" si="44"/>
        <v>0.6639914564449187</v>
      </c>
      <c r="J178" s="16">
        <v>0</v>
      </c>
      <c r="K178" s="17">
        <v>0</v>
      </c>
      <c r="L178" s="17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6">
        <v>0</v>
      </c>
      <c r="U178" s="16">
        <v>0</v>
      </c>
      <c r="V178" s="18">
        <v>0</v>
      </c>
      <c r="W178" s="16">
        <v>0</v>
      </c>
      <c r="X178" s="16">
        <v>0</v>
      </c>
      <c r="Y178" s="16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  <c r="AU178" s="13">
        <v>0</v>
      </c>
      <c r="AV178" s="13">
        <v>0</v>
      </c>
      <c r="AW178" s="13">
        <v>0</v>
      </c>
      <c r="AX178" s="13">
        <v>0</v>
      </c>
      <c r="AY178" s="13">
        <v>0</v>
      </c>
      <c r="AZ178" s="13">
        <v>0</v>
      </c>
      <c r="BA178" s="13">
        <v>0</v>
      </c>
      <c r="BB178" s="13">
        <v>0</v>
      </c>
      <c r="BC178" s="13">
        <v>0</v>
      </c>
      <c r="BD178" s="13">
        <v>0</v>
      </c>
      <c r="BE178" s="13">
        <v>0</v>
      </c>
      <c r="BF178" s="13">
        <v>0</v>
      </c>
      <c r="BG178" s="13">
        <v>0</v>
      </c>
      <c r="BH178" s="13">
        <v>0</v>
      </c>
      <c r="BI178" s="13">
        <v>0</v>
      </c>
      <c r="BJ178" s="13">
        <v>0</v>
      </c>
      <c r="BK178" s="54"/>
      <c r="BL178" s="55"/>
      <c r="BM178" s="22"/>
      <c r="BN178" s="56">
        <f t="shared" si="56"/>
        <v>98</v>
      </c>
      <c r="BO178" s="57">
        <f t="shared" si="54"/>
        <v>0</v>
      </c>
      <c r="BP178" s="22">
        <f t="shared" si="48"/>
        <v>0</v>
      </c>
      <c r="BQ178" s="56">
        <f t="shared" si="57"/>
        <v>0</v>
      </c>
      <c r="BR178" s="56">
        <f t="shared" si="46"/>
        <v>91</v>
      </c>
      <c r="BS178" s="15">
        <f t="shared" si="49"/>
        <v>3.816</v>
      </c>
      <c r="BT178" s="7">
        <f t="shared" si="50"/>
        <v>78.84</v>
      </c>
      <c r="BU178" s="61">
        <f t="shared" si="55"/>
        <v>3.306081758241758</v>
      </c>
      <c r="BV178" s="61">
        <f t="shared" si="51"/>
        <v>2.8891425758241756</v>
      </c>
      <c r="BW178" s="61">
        <f t="shared" si="52"/>
        <v>1.8410672308043954</v>
      </c>
      <c r="BX178" s="61">
        <f t="shared" si="53"/>
        <v>2.1373859323096123</v>
      </c>
      <c r="BY178" s="61">
        <f t="shared" si="58"/>
        <v>1.463437170004601</v>
      </c>
      <c r="CA178" s="17">
        <v>0</v>
      </c>
      <c r="CB178" s="17">
        <v>0</v>
      </c>
      <c r="CC178" s="17">
        <v>0</v>
      </c>
      <c r="CD178" s="13">
        <v>0</v>
      </c>
      <c r="CF178" s="17">
        <v>0</v>
      </c>
      <c r="CG178" s="15">
        <v>0</v>
      </c>
      <c r="CI178" s="34" t="e">
        <f t="shared" si="47"/>
        <v>#DIV/0!</v>
      </c>
    </row>
    <row r="179" spans="1:87" s="14" customFormat="1" ht="12.75">
      <c r="A179" s="33">
        <v>174</v>
      </c>
      <c r="B179" s="14" t="s">
        <v>240</v>
      </c>
      <c r="C179" s="13" t="s">
        <v>46</v>
      </c>
      <c r="D179" s="13">
        <v>0</v>
      </c>
      <c r="E179" s="36">
        <f t="shared" si="40"/>
        <v>0.8353299595301249</v>
      </c>
      <c r="F179" s="56">
        <f t="shared" si="41"/>
        <v>78.84</v>
      </c>
      <c r="G179" s="56">
        <f t="shared" si="42"/>
        <v>91</v>
      </c>
      <c r="H179" s="36">
        <f t="shared" si="43"/>
        <v>0.9697758313564483</v>
      </c>
      <c r="I179" s="36">
        <f t="shared" si="44"/>
        <v>0.6639914564449187</v>
      </c>
      <c r="J179" s="16">
        <v>0</v>
      </c>
      <c r="K179" s="17">
        <v>0</v>
      </c>
      <c r="L179" s="17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6">
        <v>0</v>
      </c>
      <c r="U179" s="16">
        <v>0</v>
      </c>
      <c r="V179" s="18">
        <v>0</v>
      </c>
      <c r="W179" s="16">
        <v>0</v>
      </c>
      <c r="X179" s="16">
        <v>0</v>
      </c>
      <c r="Y179" s="16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  <c r="AU179" s="13">
        <v>0</v>
      </c>
      <c r="AV179" s="13">
        <v>0</v>
      </c>
      <c r="AW179" s="13">
        <v>0</v>
      </c>
      <c r="AX179" s="13">
        <v>0</v>
      </c>
      <c r="AY179" s="13">
        <v>0</v>
      </c>
      <c r="AZ179" s="13">
        <v>0</v>
      </c>
      <c r="BA179" s="13">
        <v>0</v>
      </c>
      <c r="BB179" s="13">
        <v>0</v>
      </c>
      <c r="BC179" s="13">
        <v>0</v>
      </c>
      <c r="BD179" s="13">
        <v>0</v>
      </c>
      <c r="BE179" s="13">
        <v>0</v>
      </c>
      <c r="BF179" s="13">
        <v>0</v>
      </c>
      <c r="BG179" s="13">
        <v>0</v>
      </c>
      <c r="BH179" s="13">
        <v>0</v>
      </c>
      <c r="BI179" s="13">
        <v>0</v>
      </c>
      <c r="BJ179" s="13">
        <v>0</v>
      </c>
      <c r="BK179" s="54"/>
      <c r="BL179" s="55"/>
      <c r="BM179" s="22"/>
      <c r="BN179" s="56">
        <f t="shared" si="56"/>
        <v>98</v>
      </c>
      <c r="BO179" s="57">
        <f t="shared" si="54"/>
        <v>0</v>
      </c>
      <c r="BP179" s="22">
        <f t="shared" si="48"/>
        <v>0</v>
      </c>
      <c r="BQ179" s="56">
        <f t="shared" si="57"/>
        <v>0</v>
      </c>
      <c r="BR179" s="56">
        <f t="shared" si="46"/>
        <v>91</v>
      </c>
      <c r="BS179" s="15">
        <f t="shared" si="49"/>
        <v>3.816</v>
      </c>
      <c r="BT179" s="7">
        <f t="shared" si="50"/>
        <v>78.84</v>
      </c>
      <c r="BU179" s="61">
        <f t="shared" si="55"/>
        <v>3.306081758241758</v>
      </c>
      <c r="BV179" s="61">
        <f t="shared" si="51"/>
        <v>2.8891425758241756</v>
      </c>
      <c r="BW179" s="61">
        <f t="shared" si="52"/>
        <v>1.8410672308043954</v>
      </c>
      <c r="BX179" s="61">
        <f t="shared" si="53"/>
        <v>2.1373859323096123</v>
      </c>
      <c r="BY179" s="61">
        <f t="shared" si="58"/>
        <v>1.463437170004601</v>
      </c>
      <c r="CA179" s="17">
        <v>0</v>
      </c>
      <c r="CB179" s="17">
        <v>0</v>
      </c>
      <c r="CC179" s="17">
        <v>0</v>
      </c>
      <c r="CD179" s="13">
        <v>0</v>
      </c>
      <c r="CF179" s="17">
        <v>0</v>
      </c>
      <c r="CG179" s="15">
        <v>0</v>
      </c>
      <c r="CI179" s="34" t="e">
        <f t="shared" si="47"/>
        <v>#DIV/0!</v>
      </c>
    </row>
    <row r="180" spans="1:87" s="14" customFormat="1" ht="12.75">
      <c r="A180" s="33">
        <v>175</v>
      </c>
      <c r="B180" s="14" t="s">
        <v>240</v>
      </c>
      <c r="C180" s="13" t="s">
        <v>46</v>
      </c>
      <c r="D180" s="13">
        <v>0</v>
      </c>
      <c r="E180" s="36">
        <f t="shared" si="40"/>
        <v>0.8353299595301249</v>
      </c>
      <c r="F180" s="56">
        <f t="shared" si="41"/>
        <v>78.84</v>
      </c>
      <c r="G180" s="56">
        <f t="shared" si="42"/>
        <v>91</v>
      </c>
      <c r="H180" s="36">
        <f t="shared" si="43"/>
        <v>0.9697758313564483</v>
      </c>
      <c r="I180" s="36">
        <f t="shared" si="44"/>
        <v>0.6639914564449187</v>
      </c>
      <c r="J180" s="16">
        <v>0</v>
      </c>
      <c r="K180" s="17">
        <v>0</v>
      </c>
      <c r="L180" s="17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6">
        <v>0</v>
      </c>
      <c r="U180" s="16">
        <v>0</v>
      </c>
      <c r="V180" s="18">
        <v>0</v>
      </c>
      <c r="W180" s="16">
        <v>0</v>
      </c>
      <c r="X180" s="16">
        <v>0</v>
      </c>
      <c r="Y180" s="16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0</v>
      </c>
      <c r="AR180" s="13">
        <v>0</v>
      </c>
      <c r="AS180" s="13">
        <v>0</v>
      </c>
      <c r="AT180" s="13">
        <v>0</v>
      </c>
      <c r="AU180" s="13">
        <v>0</v>
      </c>
      <c r="AV180" s="13">
        <v>0</v>
      </c>
      <c r="AW180" s="13">
        <v>0</v>
      </c>
      <c r="AX180" s="13">
        <v>0</v>
      </c>
      <c r="AY180" s="13">
        <v>0</v>
      </c>
      <c r="AZ180" s="13">
        <v>0</v>
      </c>
      <c r="BA180" s="13">
        <v>0</v>
      </c>
      <c r="BB180" s="13">
        <v>0</v>
      </c>
      <c r="BC180" s="13">
        <v>0</v>
      </c>
      <c r="BD180" s="13">
        <v>0</v>
      </c>
      <c r="BE180" s="13">
        <v>0</v>
      </c>
      <c r="BF180" s="13">
        <v>0</v>
      </c>
      <c r="BG180" s="13">
        <v>0</v>
      </c>
      <c r="BH180" s="13">
        <v>0</v>
      </c>
      <c r="BI180" s="13">
        <v>0</v>
      </c>
      <c r="BJ180" s="13">
        <v>0</v>
      </c>
      <c r="BK180" s="54"/>
      <c r="BL180" s="55"/>
      <c r="BM180" s="22"/>
      <c r="BN180" s="56">
        <f t="shared" si="56"/>
        <v>98</v>
      </c>
      <c r="BO180" s="57">
        <f t="shared" si="54"/>
        <v>0</v>
      </c>
      <c r="BP180" s="22">
        <f t="shared" si="48"/>
        <v>0</v>
      </c>
      <c r="BQ180" s="56">
        <f t="shared" si="57"/>
        <v>0</v>
      </c>
      <c r="BR180" s="56">
        <f t="shared" si="46"/>
        <v>91</v>
      </c>
      <c r="BS180" s="15">
        <f t="shared" si="49"/>
        <v>3.816</v>
      </c>
      <c r="BT180" s="7">
        <f t="shared" si="50"/>
        <v>78.84</v>
      </c>
      <c r="BU180" s="61">
        <f t="shared" si="55"/>
        <v>3.306081758241758</v>
      </c>
      <c r="BV180" s="61">
        <f t="shared" si="51"/>
        <v>2.8891425758241756</v>
      </c>
      <c r="BW180" s="61">
        <f t="shared" si="52"/>
        <v>1.8410672308043954</v>
      </c>
      <c r="BX180" s="61">
        <f t="shared" si="53"/>
        <v>2.1373859323096123</v>
      </c>
      <c r="BY180" s="61">
        <f t="shared" si="58"/>
        <v>1.463437170004601</v>
      </c>
      <c r="CA180" s="17">
        <v>0</v>
      </c>
      <c r="CB180" s="17">
        <v>0</v>
      </c>
      <c r="CC180" s="17">
        <v>0</v>
      </c>
      <c r="CD180" s="13">
        <v>0</v>
      </c>
      <c r="CF180" s="17">
        <v>0</v>
      </c>
      <c r="CG180" s="15">
        <v>0</v>
      </c>
      <c r="CI180" s="34" t="e">
        <f t="shared" si="47"/>
        <v>#DIV/0!</v>
      </c>
    </row>
    <row r="181" spans="1:87" s="14" customFormat="1" ht="12.75">
      <c r="A181" s="33">
        <v>176</v>
      </c>
      <c r="B181" s="14" t="s">
        <v>240</v>
      </c>
      <c r="C181" s="13" t="s">
        <v>46</v>
      </c>
      <c r="D181" s="13">
        <v>0</v>
      </c>
      <c r="E181" s="36">
        <f t="shared" si="40"/>
        <v>0.8353299595301249</v>
      </c>
      <c r="F181" s="56">
        <f t="shared" si="41"/>
        <v>78.84</v>
      </c>
      <c r="G181" s="56">
        <f t="shared" si="42"/>
        <v>91</v>
      </c>
      <c r="H181" s="36">
        <f t="shared" si="43"/>
        <v>0.9697758313564483</v>
      </c>
      <c r="I181" s="36">
        <f t="shared" si="44"/>
        <v>0.6639914564449187</v>
      </c>
      <c r="J181" s="16">
        <v>0</v>
      </c>
      <c r="K181" s="17">
        <v>0</v>
      </c>
      <c r="L181" s="17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6">
        <v>0</v>
      </c>
      <c r="U181" s="16">
        <v>0</v>
      </c>
      <c r="V181" s="18">
        <v>0</v>
      </c>
      <c r="W181" s="16">
        <v>0</v>
      </c>
      <c r="X181" s="16">
        <v>0</v>
      </c>
      <c r="Y181" s="16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  <c r="AU181" s="13">
        <v>0</v>
      </c>
      <c r="AV181" s="13">
        <v>0</v>
      </c>
      <c r="AW181" s="13">
        <v>0</v>
      </c>
      <c r="AX181" s="13">
        <v>0</v>
      </c>
      <c r="AY181" s="13">
        <v>0</v>
      </c>
      <c r="AZ181" s="13">
        <v>0</v>
      </c>
      <c r="BA181" s="13">
        <v>0</v>
      </c>
      <c r="BB181" s="13">
        <v>0</v>
      </c>
      <c r="BC181" s="13">
        <v>0</v>
      </c>
      <c r="BD181" s="13">
        <v>0</v>
      </c>
      <c r="BE181" s="13">
        <v>0</v>
      </c>
      <c r="BF181" s="13">
        <v>0</v>
      </c>
      <c r="BG181" s="13">
        <v>0</v>
      </c>
      <c r="BH181" s="13">
        <v>0</v>
      </c>
      <c r="BI181" s="13">
        <v>0</v>
      </c>
      <c r="BJ181" s="13">
        <v>0</v>
      </c>
      <c r="BK181" s="54"/>
      <c r="BL181" s="55"/>
      <c r="BM181" s="22"/>
      <c r="BN181" s="56">
        <f t="shared" si="56"/>
        <v>98</v>
      </c>
      <c r="BO181" s="57">
        <f t="shared" si="54"/>
        <v>0</v>
      </c>
      <c r="BP181" s="22">
        <f t="shared" si="48"/>
        <v>0</v>
      </c>
      <c r="BQ181" s="56">
        <f t="shared" si="57"/>
        <v>0</v>
      </c>
      <c r="BR181" s="56">
        <f t="shared" si="46"/>
        <v>91</v>
      </c>
      <c r="BS181" s="15">
        <f t="shared" si="49"/>
        <v>3.816</v>
      </c>
      <c r="BT181" s="7">
        <f t="shared" si="50"/>
        <v>78.84</v>
      </c>
      <c r="BU181" s="61">
        <f t="shared" si="55"/>
        <v>3.306081758241758</v>
      </c>
      <c r="BV181" s="61">
        <f t="shared" si="51"/>
        <v>2.8891425758241756</v>
      </c>
      <c r="BW181" s="61">
        <f t="shared" si="52"/>
        <v>1.8410672308043954</v>
      </c>
      <c r="BX181" s="61">
        <f t="shared" si="53"/>
        <v>2.1373859323096123</v>
      </c>
      <c r="BY181" s="61">
        <f t="shared" si="58"/>
        <v>1.463437170004601</v>
      </c>
      <c r="CA181" s="17">
        <v>0</v>
      </c>
      <c r="CB181" s="17">
        <v>0</v>
      </c>
      <c r="CC181" s="17">
        <v>0</v>
      </c>
      <c r="CD181" s="13">
        <v>0</v>
      </c>
      <c r="CF181" s="17">
        <v>0</v>
      </c>
      <c r="CG181" s="15">
        <v>0</v>
      </c>
      <c r="CI181" s="34" t="e">
        <f t="shared" si="47"/>
        <v>#DIV/0!</v>
      </c>
    </row>
    <row r="182" spans="1:87" ht="12.75">
      <c r="A182" s="33">
        <v>177</v>
      </c>
      <c r="B182" s="51" t="s">
        <v>54</v>
      </c>
      <c r="C182" s="47" t="s">
        <v>46</v>
      </c>
      <c r="D182" s="47">
        <v>91</v>
      </c>
      <c r="E182" s="36">
        <f t="shared" si="40"/>
        <v>1.3915603807956498</v>
      </c>
      <c r="F182" s="56">
        <f t="shared" si="41"/>
        <v>78.02040000000001</v>
      </c>
      <c r="G182" s="56">
        <f t="shared" si="42"/>
        <v>89.71937500000001</v>
      </c>
      <c r="H182" s="36">
        <f t="shared" si="43"/>
        <v>1.2810961421907314</v>
      </c>
      <c r="I182" s="36">
        <f t="shared" si="44"/>
        <v>0.9194329210121921</v>
      </c>
      <c r="J182" s="49">
        <v>0</v>
      </c>
      <c r="K182" s="50">
        <v>0</v>
      </c>
      <c r="L182" s="50">
        <v>0</v>
      </c>
      <c r="M182" s="47">
        <v>0</v>
      </c>
      <c r="N182" s="47">
        <v>81.3</v>
      </c>
      <c r="O182" s="47">
        <v>5</v>
      </c>
      <c r="P182" s="47">
        <v>30</v>
      </c>
      <c r="Q182" s="47">
        <v>70</v>
      </c>
      <c r="R182" s="47">
        <v>12</v>
      </c>
      <c r="S182" s="47">
        <v>28.45</v>
      </c>
      <c r="T182" s="49">
        <v>9.9575</v>
      </c>
      <c r="U182" s="49">
        <v>0</v>
      </c>
      <c r="V182" s="39">
        <v>0</v>
      </c>
      <c r="W182" s="49">
        <v>0</v>
      </c>
      <c r="X182" s="49">
        <v>2.4</v>
      </c>
      <c r="Y182" s="49">
        <v>5.5</v>
      </c>
      <c r="Z182" s="47">
        <v>1.37</v>
      </c>
      <c r="AA182" s="47">
        <v>4.16</v>
      </c>
      <c r="AB182" s="47">
        <v>3.6</v>
      </c>
      <c r="AC182" s="47">
        <v>3.49</v>
      </c>
      <c r="AD182" s="47">
        <v>9.98</v>
      </c>
      <c r="AE182" s="47">
        <v>2.5</v>
      </c>
      <c r="AF182" s="47">
        <v>5.39</v>
      </c>
      <c r="AG182" s="47">
        <v>2.44</v>
      </c>
      <c r="AH182" s="47">
        <v>4.56</v>
      </c>
      <c r="AI182" s="47">
        <v>0.7</v>
      </c>
      <c r="AJ182" s="47">
        <v>0.02</v>
      </c>
      <c r="AK182" s="47">
        <v>0</v>
      </c>
      <c r="AL182" s="47">
        <v>0.04</v>
      </c>
      <c r="AM182" s="47">
        <v>0</v>
      </c>
      <c r="AN182" s="47">
        <v>0</v>
      </c>
      <c r="AO182" s="47">
        <v>0</v>
      </c>
      <c r="AP182" s="47">
        <v>0.05</v>
      </c>
      <c r="AQ182" s="47">
        <v>39</v>
      </c>
      <c r="AR182" s="47">
        <v>13</v>
      </c>
      <c r="AS182" s="47">
        <v>0</v>
      </c>
      <c r="AT182" s="47">
        <v>4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7">
        <v>0</v>
      </c>
      <c r="BG182" s="47">
        <v>0</v>
      </c>
      <c r="BH182" s="47">
        <v>0</v>
      </c>
      <c r="BI182" s="47">
        <v>0</v>
      </c>
      <c r="BJ182" s="47">
        <v>0</v>
      </c>
      <c r="BK182" s="60"/>
      <c r="BL182" s="8">
        <v>4</v>
      </c>
      <c r="BM182" s="8">
        <v>35</v>
      </c>
      <c r="BN182" s="56">
        <f t="shared" si="56"/>
        <v>0</v>
      </c>
      <c r="BO182" s="57">
        <f t="shared" si="54"/>
        <v>79.7</v>
      </c>
      <c r="BP182" s="33">
        <f t="shared" si="48"/>
        <v>1.4</v>
      </c>
      <c r="BQ182" s="56">
        <f t="shared" si="57"/>
        <v>13.869375</v>
      </c>
      <c r="BR182" s="56">
        <f t="shared" si="46"/>
        <v>89.71937500000001</v>
      </c>
      <c r="BS182" s="36">
        <f t="shared" si="49"/>
        <v>4.87731375</v>
      </c>
      <c r="BT182" s="7">
        <f t="shared" si="50"/>
        <v>78.02040000000001</v>
      </c>
      <c r="BU182" s="61">
        <f t="shared" si="55"/>
        <v>4.24133549415051</v>
      </c>
      <c r="BV182" s="61">
        <f t="shared" si="51"/>
        <v>3.8337488490920153</v>
      </c>
      <c r="BW182" s="61">
        <f t="shared" si="52"/>
        <v>3.0669990792736126</v>
      </c>
      <c r="BX182" s="61">
        <f t="shared" si="53"/>
        <v>2.823535897388372</v>
      </c>
      <c r="BY182" s="61">
        <f t="shared" si="58"/>
        <v>2.0264301579108714</v>
      </c>
      <c r="CA182" s="50">
        <v>2.16</v>
      </c>
      <c r="CB182" s="50">
        <v>2.16</v>
      </c>
      <c r="CC182" s="50">
        <v>1.61</v>
      </c>
      <c r="CD182" s="47">
        <v>0</v>
      </c>
      <c r="CF182" s="50">
        <v>0</v>
      </c>
      <c r="CG182" s="36">
        <v>0</v>
      </c>
      <c r="CI182" s="34">
        <f t="shared" si="47"/>
        <v>1</v>
      </c>
    </row>
    <row r="183" spans="1:87" ht="12.75">
      <c r="A183" s="33">
        <v>178</v>
      </c>
      <c r="B183" s="51" t="s">
        <v>50</v>
      </c>
      <c r="C183" s="47" t="s">
        <v>46</v>
      </c>
      <c r="D183" s="47">
        <v>88</v>
      </c>
      <c r="E183" s="36">
        <f t="shared" si="40"/>
        <v>1.5105765080108502</v>
      </c>
      <c r="F183" s="56">
        <f t="shared" si="41"/>
        <v>80.12</v>
      </c>
      <c r="G183" s="56">
        <f t="shared" si="42"/>
        <v>93</v>
      </c>
      <c r="H183" s="36">
        <f t="shared" si="43"/>
        <v>1.4017324574537202</v>
      </c>
      <c r="I183" s="36">
        <f t="shared" si="44"/>
        <v>1.0146582502627948</v>
      </c>
      <c r="J183" s="49">
        <v>0</v>
      </c>
      <c r="K183" s="50">
        <v>0</v>
      </c>
      <c r="L183" s="50">
        <v>0</v>
      </c>
      <c r="M183" s="47">
        <v>0</v>
      </c>
      <c r="N183" s="47">
        <v>100</v>
      </c>
      <c r="O183" s="47">
        <v>100</v>
      </c>
      <c r="P183" s="47">
        <v>60</v>
      </c>
      <c r="Q183" s="47">
        <v>40</v>
      </c>
      <c r="R183" s="47">
        <v>0</v>
      </c>
      <c r="S183" s="47">
        <v>0</v>
      </c>
      <c r="T183" s="49">
        <v>0</v>
      </c>
      <c r="U183" s="49">
        <v>0</v>
      </c>
      <c r="V183" s="39">
        <v>0</v>
      </c>
      <c r="W183" s="49">
        <v>0</v>
      </c>
      <c r="X183" s="49">
        <v>0</v>
      </c>
      <c r="Y183" s="49">
        <v>0</v>
      </c>
      <c r="Z183" s="47">
        <v>100</v>
      </c>
      <c r="AA183" s="47">
        <v>0</v>
      </c>
      <c r="AB183" s="47">
        <v>0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  <c r="AK183" s="47">
        <v>0</v>
      </c>
      <c r="AL183" s="47">
        <v>0</v>
      </c>
      <c r="AM183" s="47">
        <v>0</v>
      </c>
      <c r="AN183" s="47">
        <v>21.33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7">
        <v>0</v>
      </c>
      <c r="BG183" s="47">
        <v>0</v>
      </c>
      <c r="BH183" s="47">
        <v>0</v>
      </c>
      <c r="BI183" s="47">
        <v>0</v>
      </c>
      <c r="BJ183" s="47">
        <v>0</v>
      </c>
      <c r="BK183" s="1"/>
      <c r="BL183" s="8"/>
      <c r="BM183" s="8"/>
      <c r="BN183" s="56">
        <f t="shared" si="56"/>
        <v>0</v>
      </c>
      <c r="BO183" s="57">
        <f t="shared" si="54"/>
        <v>100</v>
      </c>
      <c r="BP183" s="33">
        <f t="shared" si="48"/>
        <v>0</v>
      </c>
      <c r="BQ183" s="56">
        <f t="shared" si="57"/>
        <v>0</v>
      </c>
      <c r="BR183" s="56">
        <f t="shared" si="46"/>
        <v>93</v>
      </c>
      <c r="BS183" s="36">
        <f t="shared" si="49"/>
        <v>5.3</v>
      </c>
      <c r="BT183" s="7">
        <f t="shared" si="50"/>
        <v>80.12</v>
      </c>
      <c r="BU183" s="61">
        <f t="shared" si="55"/>
        <v>4.565978494623656</v>
      </c>
      <c r="BV183" s="61">
        <f t="shared" si="51"/>
        <v>4.1616382795698925</v>
      </c>
      <c r="BW183" s="61">
        <f t="shared" si="52"/>
        <v>3.329310623655914</v>
      </c>
      <c r="BX183" s="61">
        <f t="shared" si="53"/>
        <v>3.0894183362279994</v>
      </c>
      <c r="BY183" s="61">
        <f t="shared" si="58"/>
        <v>2.2363067835791997</v>
      </c>
      <c r="CA183" s="50">
        <v>2.46</v>
      </c>
      <c r="CB183" s="50">
        <v>2.46</v>
      </c>
      <c r="CC183" s="50">
        <v>1.91</v>
      </c>
      <c r="CD183" s="47">
        <v>0</v>
      </c>
      <c r="CF183" s="50">
        <v>0</v>
      </c>
      <c r="CG183" s="36">
        <v>0</v>
      </c>
      <c r="CI183" s="34" t="e">
        <f t="shared" si="47"/>
        <v>#DIV/0!</v>
      </c>
    </row>
    <row r="184" spans="1:87" ht="12.75">
      <c r="A184" s="33">
        <v>179</v>
      </c>
      <c r="B184" s="51" t="s">
        <v>64</v>
      </c>
      <c r="C184" s="47" t="s">
        <v>46</v>
      </c>
      <c r="D184" s="47">
        <v>85</v>
      </c>
      <c r="E184" s="36">
        <f t="shared" si="40"/>
        <v>0.9055764150236274</v>
      </c>
      <c r="F184" s="56">
        <f t="shared" si="41"/>
        <v>68.73268264241507</v>
      </c>
      <c r="G184" s="56">
        <f t="shared" si="42"/>
        <v>75.20731662877354</v>
      </c>
      <c r="H184" s="36">
        <f t="shared" si="43"/>
        <v>0.9792093779739517</v>
      </c>
      <c r="I184" s="36">
        <f t="shared" si="44"/>
        <v>0.6719658885959127</v>
      </c>
      <c r="J184" s="49">
        <v>0</v>
      </c>
      <c r="K184" s="50">
        <v>0</v>
      </c>
      <c r="L184" s="50">
        <v>0</v>
      </c>
      <c r="M184" s="47">
        <v>0</v>
      </c>
      <c r="N184" s="47">
        <v>50</v>
      </c>
      <c r="O184" s="47">
        <v>70</v>
      </c>
      <c r="P184" s="47">
        <v>76</v>
      </c>
      <c r="Q184" s="47">
        <v>24</v>
      </c>
      <c r="R184" s="47">
        <v>10</v>
      </c>
      <c r="S184" s="47">
        <v>30</v>
      </c>
      <c r="T184" s="49">
        <v>1.5</v>
      </c>
      <c r="U184" s="49">
        <v>3</v>
      </c>
      <c r="V184" s="39">
        <v>6.3</v>
      </c>
      <c r="W184" s="49">
        <v>0</v>
      </c>
      <c r="X184" s="49">
        <v>3.7</v>
      </c>
      <c r="Y184" s="49">
        <v>10</v>
      </c>
      <c r="Z184" s="47">
        <v>2.8</v>
      </c>
      <c r="AA184" s="47">
        <v>8.2</v>
      </c>
      <c r="AB184" s="47">
        <v>6.96</v>
      </c>
      <c r="AC184" s="47">
        <v>5.59</v>
      </c>
      <c r="AD184" s="47">
        <v>7.51</v>
      </c>
      <c r="AE184" s="47">
        <v>5.88</v>
      </c>
      <c r="AF184" s="47">
        <v>6.16</v>
      </c>
      <c r="AG184" s="47">
        <v>2.69</v>
      </c>
      <c r="AH184" s="47">
        <v>5.16</v>
      </c>
      <c r="AI184" s="47">
        <v>1.5</v>
      </c>
      <c r="AJ184" s="47">
        <v>0.18</v>
      </c>
      <c r="AK184" s="47">
        <v>1.17</v>
      </c>
      <c r="AL184" s="47">
        <v>0.43</v>
      </c>
      <c r="AM184" s="47">
        <v>1.51</v>
      </c>
      <c r="AN184" s="47">
        <v>2.44</v>
      </c>
      <c r="AO184" s="47">
        <v>1.5</v>
      </c>
      <c r="AP184" s="47">
        <v>8.8</v>
      </c>
      <c r="AQ184" s="47">
        <v>252</v>
      </c>
      <c r="AR184" s="47">
        <v>74</v>
      </c>
      <c r="AS184" s="47">
        <v>9</v>
      </c>
      <c r="AT184" s="47">
        <v>105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7">
        <v>0</v>
      </c>
      <c r="BG184" s="47">
        <v>0</v>
      </c>
      <c r="BH184" s="47">
        <v>0</v>
      </c>
      <c r="BI184" s="47">
        <v>0</v>
      </c>
      <c r="BJ184" s="47">
        <v>0</v>
      </c>
      <c r="BK184" s="1"/>
      <c r="BL184" s="8">
        <v>0.75</v>
      </c>
      <c r="BM184" s="8">
        <v>7</v>
      </c>
      <c r="BN184" s="56">
        <f t="shared" si="56"/>
        <v>8.231999999999996</v>
      </c>
      <c r="BO184" s="57">
        <f t="shared" si="54"/>
        <v>49.7</v>
      </c>
      <c r="BP184" s="33">
        <f t="shared" si="48"/>
        <v>2.7</v>
      </c>
      <c r="BQ184" s="56">
        <f t="shared" si="57"/>
        <v>18.200316628773532</v>
      </c>
      <c r="BR184" s="56">
        <f t="shared" si="46"/>
        <v>75.20731662877354</v>
      </c>
      <c r="BS184" s="36">
        <f t="shared" si="49"/>
        <v>3.847157298408489</v>
      </c>
      <c r="BT184" s="7">
        <f t="shared" si="50"/>
        <v>68.73268264241507</v>
      </c>
      <c r="BU184" s="61">
        <f t="shared" si="55"/>
        <v>3.5159536800412203</v>
      </c>
      <c r="BV184" s="61">
        <f t="shared" si="51"/>
        <v>3.104333216841632</v>
      </c>
      <c r="BW184" s="61">
        <f t="shared" si="52"/>
        <v>1.995890418712075</v>
      </c>
      <c r="BX184" s="61">
        <f t="shared" si="53"/>
        <v>2.1581774690545896</v>
      </c>
      <c r="BY184" s="61">
        <f t="shared" si="58"/>
        <v>1.4810128184653917</v>
      </c>
      <c r="CA184" s="50">
        <v>1.93</v>
      </c>
      <c r="CB184" s="50">
        <v>1.93</v>
      </c>
      <c r="CC184" s="50">
        <v>1.37</v>
      </c>
      <c r="CD184" s="47">
        <v>0</v>
      </c>
      <c r="CF184" s="50">
        <v>0</v>
      </c>
      <c r="CG184" s="36">
        <v>0</v>
      </c>
      <c r="CI184" s="34">
        <f t="shared" si="47"/>
        <v>0.8987810680875818</v>
      </c>
    </row>
    <row r="185" spans="1:87" ht="12.75">
      <c r="A185" s="33">
        <v>180</v>
      </c>
      <c r="B185" s="51" t="s">
        <v>89</v>
      </c>
      <c r="C185" s="47" t="s">
        <v>46</v>
      </c>
      <c r="D185" s="47">
        <v>98</v>
      </c>
      <c r="E185" s="36">
        <f t="shared" si="40"/>
        <v>2.1578099808889095</v>
      </c>
      <c r="F185" s="56">
        <f t="shared" si="41"/>
        <v>157.24</v>
      </c>
      <c r="G185" s="56">
        <f t="shared" si="42"/>
        <v>213.5</v>
      </c>
      <c r="H185" s="36">
        <f t="shared" si="43"/>
        <v>2.221002256310123</v>
      </c>
      <c r="I185" s="36">
        <f t="shared" si="44"/>
        <v>1.6439493836932375</v>
      </c>
      <c r="J185" s="49">
        <v>0</v>
      </c>
      <c r="K185" s="50">
        <v>0</v>
      </c>
      <c r="L185" s="50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9">
        <v>0</v>
      </c>
      <c r="U185" s="49">
        <v>0</v>
      </c>
      <c r="V185" s="39">
        <v>0</v>
      </c>
      <c r="W185" s="49">
        <v>0</v>
      </c>
      <c r="X185" s="49">
        <v>99</v>
      </c>
      <c r="Y185" s="49">
        <v>1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7">
        <v>0</v>
      </c>
      <c r="BG185" s="47">
        <v>0</v>
      </c>
      <c r="BH185" s="47">
        <v>0</v>
      </c>
      <c r="BI185" s="47">
        <v>0</v>
      </c>
      <c r="BJ185" s="47">
        <v>0</v>
      </c>
      <c r="BK185" s="1"/>
      <c r="BL185" s="8">
        <v>0</v>
      </c>
      <c r="BM185" s="8">
        <v>0</v>
      </c>
      <c r="BN185" s="56">
        <f t="shared" si="56"/>
        <v>0</v>
      </c>
      <c r="BO185" s="57">
        <f t="shared" si="54"/>
        <v>0</v>
      </c>
      <c r="BP185" s="33">
        <f t="shared" si="48"/>
        <v>98</v>
      </c>
      <c r="BQ185" s="56">
        <f t="shared" si="57"/>
        <v>0</v>
      </c>
      <c r="BR185" s="56">
        <f t="shared" si="46"/>
        <v>213.5</v>
      </c>
      <c r="BS185" s="36">
        <f>0.86*X185/100*9.4</f>
        <v>8.003160000000001</v>
      </c>
      <c r="BT185" s="7">
        <f t="shared" si="50"/>
        <v>157.24</v>
      </c>
      <c r="BU185" s="61">
        <f t="shared" si="55"/>
        <v>5.894224254800937</v>
      </c>
      <c r="BV185" s="61">
        <f t="shared" si="51"/>
        <v>5.9447664973489465</v>
      </c>
      <c r="BW185" s="61">
        <f t="shared" si="52"/>
        <v>4.755813197879157</v>
      </c>
      <c r="BX185" s="61">
        <f t="shared" si="53"/>
        <v>4.895088972907511</v>
      </c>
      <c r="BY185" s="61">
        <f t="shared" si="58"/>
        <v>3.6232644416598956</v>
      </c>
      <c r="CA185" s="50">
        <v>6.64</v>
      </c>
      <c r="CB185" s="50">
        <v>6.64</v>
      </c>
      <c r="CC185" s="50">
        <v>7.86</v>
      </c>
      <c r="CD185" s="47">
        <v>0</v>
      </c>
      <c r="CF185" s="50">
        <v>0</v>
      </c>
      <c r="CG185" s="36">
        <v>0</v>
      </c>
      <c r="CI185" s="34" t="e">
        <f t="shared" si="47"/>
        <v>#DIV/0!</v>
      </c>
    </row>
    <row r="186" spans="1:87" ht="12.75">
      <c r="A186" s="33">
        <v>181</v>
      </c>
      <c r="B186" s="51" t="s">
        <v>90</v>
      </c>
      <c r="C186" s="47" t="s">
        <v>46</v>
      </c>
      <c r="D186" s="47">
        <v>98</v>
      </c>
      <c r="E186" s="36">
        <f t="shared" si="40"/>
        <v>1.870926441674478</v>
      </c>
      <c r="F186" s="56">
        <f t="shared" si="41"/>
        <v>137.08</v>
      </c>
      <c r="G186" s="56">
        <f t="shared" si="42"/>
        <v>182</v>
      </c>
      <c r="H186" s="36">
        <f t="shared" si="43"/>
        <v>1.8586186630487744</v>
      </c>
      <c r="I186" s="36">
        <f t="shared" si="44"/>
        <v>1.3653797816102624</v>
      </c>
      <c r="J186" s="49">
        <v>0</v>
      </c>
      <c r="K186" s="50">
        <v>0</v>
      </c>
      <c r="L186" s="50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9">
        <v>0</v>
      </c>
      <c r="U186" s="49">
        <v>0</v>
      </c>
      <c r="V186" s="39">
        <v>0</v>
      </c>
      <c r="W186" s="49">
        <v>0</v>
      </c>
      <c r="X186" s="49">
        <v>85</v>
      </c>
      <c r="Y186" s="49">
        <v>15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12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7">
        <v>0</v>
      </c>
      <c r="BG186" s="47">
        <v>0</v>
      </c>
      <c r="BH186" s="47">
        <v>0</v>
      </c>
      <c r="BI186" s="47">
        <v>0</v>
      </c>
      <c r="BJ186" s="47">
        <v>0</v>
      </c>
      <c r="BK186" s="1"/>
      <c r="BL186" s="8">
        <v>0</v>
      </c>
      <c r="BM186" s="8">
        <v>0</v>
      </c>
      <c r="BN186" s="56">
        <f t="shared" si="56"/>
        <v>0</v>
      </c>
      <c r="BO186" s="57">
        <f t="shared" si="54"/>
        <v>0</v>
      </c>
      <c r="BP186" s="33">
        <f t="shared" si="48"/>
        <v>84</v>
      </c>
      <c r="BQ186" s="56">
        <f t="shared" si="57"/>
        <v>0</v>
      </c>
      <c r="BR186" s="56">
        <f t="shared" si="46"/>
        <v>182</v>
      </c>
      <c r="BS186" s="36">
        <f>0.86*X186/100*9.4</f>
        <v>6.8714</v>
      </c>
      <c r="BT186" s="7">
        <f t="shared" si="50"/>
        <v>137.08</v>
      </c>
      <c r="BU186" s="61">
        <f t="shared" si="55"/>
        <v>5.175447868131869</v>
      </c>
      <c r="BV186" s="61">
        <f t="shared" si="51"/>
        <v>5.154402346813187</v>
      </c>
      <c r="BW186" s="61">
        <f t="shared" si="52"/>
        <v>4.12352187745055</v>
      </c>
      <c r="BX186" s="61">
        <f t="shared" si="53"/>
        <v>4.096395533359499</v>
      </c>
      <c r="BY186" s="61">
        <f t="shared" si="58"/>
        <v>3.0092970386690188</v>
      </c>
      <c r="CA186" s="50">
        <v>6.5</v>
      </c>
      <c r="CB186" s="50">
        <v>8.9</v>
      </c>
      <c r="CC186" s="50">
        <v>6.89</v>
      </c>
      <c r="CD186" s="47">
        <v>0</v>
      </c>
      <c r="CF186" s="50">
        <v>0</v>
      </c>
      <c r="CG186" s="36">
        <v>0</v>
      </c>
      <c r="CI186" s="34" t="e">
        <f t="shared" si="47"/>
        <v>#DIV/0!</v>
      </c>
    </row>
    <row r="187" spans="1:87" ht="12.75">
      <c r="A187" s="33">
        <v>182</v>
      </c>
      <c r="B187" s="51" t="s">
        <v>65</v>
      </c>
      <c r="C187" s="47" t="s">
        <v>46</v>
      </c>
      <c r="D187" s="47">
        <v>85</v>
      </c>
      <c r="E187" s="36">
        <f t="shared" si="40"/>
        <v>0.9365430117059244</v>
      </c>
      <c r="F187" s="56">
        <f t="shared" si="41"/>
        <v>71.24148264241506</v>
      </c>
      <c r="G187" s="56">
        <f t="shared" si="42"/>
        <v>79.12731662877353</v>
      </c>
      <c r="H187" s="36">
        <f t="shared" si="43"/>
        <v>1.0286891135785825</v>
      </c>
      <c r="I187" s="36">
        <f t="shared" si="44"/>
        <v>0.7135414476695949</v>
      </c>
      <c r="J187" s="49">
        <v>0</v>
      </c>
      <c r="K187" s="50">
        <v>0</v>
      </c>
      <c r="L187" s="50">
        <v>0</v>
      </c>
      <c r="M187" s="47">
        <v>0</v>
      </c>
      <c r="N187" s="47">
        <v>50</v>
      </c>
      <c r="O187" s="47">
        <v>70</v>
      </c>
      <c r="P187" s="47">
        <v>76</v>
      </c>
      <c r="Q187" s="47">
        <v>24</v>
      </c>
      <c r="R187" s="47">
        <v>10</v>
      </c>
      <c r="S187" s="47">
        <v>30</v>
      </c>
      <c r="T187" s="49">
        <v>1.5</v>
      </c>
      <c r="U187" s="49">
        <v>3</v>
      </c>
      <c r="V187" s="39">
        <v>10.3</v>
      </c>
      <c r="W187" s="49">
        <v>0</v>
      </c>
      <c r="X187" s="49">
        <v>3.7</v>
      </c>
      <c r="Y187" s="49">
        <v>6</v>
      </c>
      <c r="Z187" s="47">
        <v>2.8</v>
      </c>
      <c r="AA187" s="47">
        <v>8.2</v>
      </c>
      <c r="AB187" s="47">
        <v>6.96</v>
      </c>
      <c r="AC187" s="47">
        <v>5.59</v>
      </c>
      <c r="AD187" s="47">
        <v>7.51</v>
      </c>
      <c r="AE187" s="47">
        <v>5.88</v>
      </c>
      <c r="AF187" s="47">
        <v>6.16</v>
      </c>
      <c r="AG187" s="47">
        <v>2.69</v>
      </c>
      <c r="AH187" s="47">
        <v>5.16</v>
      </c>
      <c r="AI187" s="47">
        <v>1.63</v>
      </c>
      <c r="AJ187" s="47">
        <v>0.18</v>
      </c>
      <c r="AK187" s="47">
        <v>1.17</v>
      </c>
      <c r="AL187" s="47">
        <v>0.43</v>
      </c>
      <c r="AM187" s="47">
        <v>1.51</v>
      </c>
      <c r="AN187" s="47">
        <v>2.41</v>
      </c>
      <c r="AO187" s="47">
        <v>1.5</v>
      </c>
      <c r="AP187" s="47">
        <v>0.2</v>
      </c>
      <c r="AQ187" s="47">
        <v>252</v>
      </c>
      <c r="AR187" s="47">
        <v>74</v>
      </c>
      <c r="AS187" s="47">
        <v>9</v>
      </c>
      <c r="AT187" s="47">
        <v>105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7">
        <v>0</v>
      </c>
      <c r="BG187" s="47">
        <v>0</v>
      </c>
      <c r="BH187" s="47">
        <v>0</v>
      </c>
      <c r="BI187" s="47">
        <v>0</v>
      </c>
      <c r="BJ187" s="47">
        <v>0</v>
      </c>
      <c r="BK187" s="1"/>
      <c r="BL187" s="8">
        <v>0.75</v>
      </c>
      <c r="BM187" s="8">
        <v>7</v>
      </c>
      <c r="BN187" s="56">
        <f t="shared" si="56"/>
        <v>12.151999999999996</v>
      </c>
      <c r="BO187" s="57">
        <f t="shared" si="54"/>
        <v>49.7</v>
      </c>
      <c r="BP187" s="33">
        <f t="shared" si="48"/>
        <v>2.7</v>
      </c>
      <c r="BQ187" s="56">
        <f t="shared" si="57"/>
        <v>18.200316628773532</v>
      </c>
      <c r="BR187" s="56">
        <f t="shared" si="46"/>
        <v>79.12731662877353</v>
      </c>
      <c r="BS187" s="36">
        <f t="shared" si="49"/>
        <v>4.011797298408489</v>
      </c>
      <c r="BT187" s="7">
        <f t="shared" si="50"/>
        <v>71.24148264241506</v>
      </c>
      <c r="BU187" s="61">
        <f t="shared" si="55"/>
        <v>3.6119812951615566</v>
      </c>
      <c r="BV187" s="61">
        <f t="shared" si="51"/>
        <v>3.201321108113172</v>
      </c>
      <c r="BW187" s="61">
        <f t="shared" si="52"/>
        <v>2.0641407977998574</v>
      </c>
      <c r="BX187" s="61">
        <f t="shared" si="53"/>
        <v>2.267230806327196</v>
      </c>
      <c r="BY187" s="61">
        <f t="shared" si="58"/>
        <v>1.5726453506637874</v>
      </c>
      <c r="CA187" s="50">
        <v>2.03</v>
      </c>
      <c r="CB187" s="50">
        <v>2.03</v>
      </c>
      <c r="CC187" s="50">
        <v>1.48</v>
      </c>
      <c r="CD187" s="47">
        <v>0</v>
      </c>
      <c r="CF187" s="50">
        <v>0</v>
      </c>
      <c r="CG187" s="36">
        <v>0</v>
      </c>
      <c r="CI187" s="34">
        <f t="shared" si="47"/>
        <v>0.8987810680875818</v>
      </c>
    </row>
    <row r="188" spans="1:87" ht="12.75">
      <c r="A188" s="33">
        <v>183</v>
      </c>
      <c r="B188" s="51" t="s">
        <v>91</v>
      </c>
      <c r="C188" s="47" t="s">
        <v>46</v>
      </c>
      <c r="D188" s="47">
        <v>98</v>
      </c>
      <c r="E188" s="36">
        <f t="shared" si="40"/>
        <v>2.05914080981115</v>
      </c>
      <c r="F188" s="56">
        <f t="shared" si="41"/>
        <v>136.36</v>
      </c>
      <c r="G188" s="56">
        <f t="shared" si="42"/>
        <v>180.875</v>
      </c>
      <c r="H188" s="36">
        <f t="shared" si="43"/>
        <v>2.070412638127666</v>
      </c>
      <c r="I188" s="36">
        <f t="shared" si="44"/>
        <v>1.527438351347378</v>
      </c>
      <c r="J188" s="49">
        <v>0</v>
      </c>
      <c r="K188" s="50">
        <v>0</v>
      </c>
      <c r="L188" s="50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9">
        <v>0</v>
      </c>
      <c r="U188" s="49">
        <v>0</v>
      </c>
      <c r="V188" s="39">
        <v>0</v>
      </c>
      <c r="W188" s="49">
        <v>0</v>
      </c>
      <c r="X188" s="49">
        <v>84.5</v>
      </c>
      <c r="Y188" s="49">
        <v>15.5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12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7">
        <v>0</v>
      </c>
      <c r="BG188" s="47">
        <v>0</v>
      </c>
      <c r="BH188" s="47">
        <v>0</v>
      </c>
      <c r="BI188" s="47">
        <v>0</v>
      </c>
      <c r="BJ188" s="47">
        <v>0</v>
      </c>
      <c r="BK188" s="1"/>
      <c r="BL188" s="8">
        <v>0</v>
      </c>
      <c r="BM188" s="8">
        <v>0</v>
      </c>
      <c r="BN188" s="56">
        <f t="shared" si="56"/>
        <v>0</v>
      </c>
      <c r="BO188" s="57">
        <f t="shared" si="54"/>
        <v>0</v>
      </c>
      <c r="BP188" s="33">
        <f t="shared" si="48"/>
        <v>83.5</v>
      </c>
      <c r="BQ188" s="56">
        <f t="shared" si="57"/>
        <v>0</v>
      </c>
      <c r="BR188" s="56">
        <f t="shared" si="46"/>
        <v>180.875</v>
      </c>
      <c r="BS188" s="36">
        <f t="shared" si="49"/>
        <v>7.549</v>
      </c>
      <c r="BT188" s="7">
        <f t="shared" si="50"/>
        <v>136.36</v>
      </c>
      <c r="BU188" s="61">
        <f t="shared" si="55"/>
        <v>5.6911217138908095</v>
      </c>
      <c r="BV188" s="61">
        <f t="shared" si="51"/>
        <v>5.672932931029718</v>
      </c>
      <c r="BW188" s="61">
        <f t="shared" si="52"/>
        <v>4.538346344823775</v>
      </c>
      <c r="BX188" s="61">
        <f t="shared" si="53"/>
        <v>4.563189454433376</v>
      </c>
      <c r="BY188" s="61">
        <f t="shared" si="58"/>
        <v>3.366474126369621</v>
      </c>
      <c r="CA188" s="50">
        <v>6.52</v>
      </c>
      <c r="CB188" s="50">
        <v>8.77</v>
      </c>
      <c r="CC188" s="50">
        <v>6.89</v>
      </c>
      <c r="CD188" s="47">
        <v>0</v>
      </c>
      <c r="CF188" s="50">
        <v>0</v>
      </c>
      <c r="CG188" s="36">
        <v>0</v>
      </c>
      <c r="CI188" s="34" t="e">
        <f t="shared" si="47"/>
        <v>#DIV/0!</v>
      </c>
    </row>
    <row r="189" spans="1:87" ht="12.75">
      <c r="A189" s="33">
        <v>184</v>
      </c>
      <c r="B189" s="51" t="s">
        <v>230</v>
      </c>
      <c r="C189" s="47" t="s">
        <v>46</v>
      </c>
      <c r="D189" s="47">
        <v>98</v>
      </c>
      <c r="E189" s="36">
        <f t="shared" si="40"/>
        <v>2.0336588247572105</v>
      </c>
      <c r="F189" s="56">
        <f t="shared" si="41"/>
        <v>133.624</v>
      </c>
      <c r="G189" s="56">
        <f t="shared" si="42"/>
        <v>176.6</v>
      </c>
      <c r="H189" s="36">
        <f t="shared" si="43"/>
        <v>2.0409696676581355</v>
      </c>
      <c r="I189" s="36">
        <f t="shared" si="44"/>
        <v>1.504805898748744</v>
      </c>
      <c r="J189" s="49">
        <v>0</v>
      </c>
      <c r="K189" s="50">
        <v>0</v>
      </c>
      <c r="L189" s="50">
        <v>0</v>
      </c>
      <c r="M189" s="47">
        <v>0</v>
      </c>
      <c r="N189" s="47">
        <v>6.12</v>
      </c>
      <c r="O189" s="47">
        <v>0</v>
      </c>
      <c r="P189" s="47">
        <v>40</v>
      </c>
      <c r="Q189" s="47">
        <v>60</v>
      </c>
      <c r="R189" s="47">
        <v>0</v>
      </c>
      <c r="S189" s="47">
        <v>0</v>
      </c>
      <c r="T189" s="49">
        <v>0</v>
      </c>
      <c r="U189" s="49">
        <v>0</v>
      </c>
      <c r="V189" s="39">
        <v>0</v>
      </c>
      <c r="W189" s="49">
        <v>0</v>
      </c>
      <c r="X189" s="49">
        <v>79.88</v>
      </c>
      <c r="Y189" s="49">
        <v>14</v>
      </c>
      <c r="Z189" s="47">
        <v>100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12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7">
        <v>0</v>
      </c>
      <c r="BG189" s="47">
        <v>0</v>
      </c>
      <c r="BH189" s="47">
        <v>0</v>
      </c>
      <c r="BI189" s="47">
        <v>0</v>
      </c>
      <c r="BJ189" s="47">
        <v>0</v>
      </c>
      <c r="BK189" s="1"/>
      <c r="BL189" s="8">
        <v>0</v>
      </c>
      <c r="BM189" s="8">
        <v>0</v>
      </c>
      <c r="BN189" s="56">
        <f t="shared" si="56"/>
        <v>0</v>
      </c>
      <c r="BO189" s="57">
        <f t="shared" si="54"/>
        <v>6.12</v>
      </c>
      <c r="BP189" s="33">
        <f t="shared" si="48"/>
        <v>78.88</v>
      </c>
      <c r="BQ189" s="56">
        <f t="shared" si="57"/>
        <v>0</v>
      </c>
      <c r="BR189" s="56">
        <f t="shared" si="46"/>
        <v>176.6</v>
      </c>
      <c r="BS189" s="36">
        <f t="shared" si="49"/>
        <v>7.45744</v>
      </c>
      <c r="BT189" s="7">
        <f t="shared" si="50"/>
        <v>133.624</v>
      </c>
      <c r="BU189" s="61">
        <f t="shared" si="55"/>
        <v>5.6426555071347675</v>
      </c>
      <c r="BV189" s="61">
        <f t="shared" si="51"/>
        <v>5.602730062206115</v>
      </c>
      <c r="BW189" s="61">
        <f t="shared" si="52"/>
        <v>4.482184049764892</v>
      </c>
      <c r="BX189" s="61">
        <f t="shared" si="53"/>
        <v>4.498297147518531</v>
      </c>
      <c r="BY189" s="61">
        <f t="shared" si="58"/>
        <v>3.316592200842232</v>
      </c>
      <c r="CA189" s="50">
        <v>6.16</v>
      </c>
      <c r="CB189" s="50">
        <v>8.29</v>
      </c>
      <c r="CC189" s="50">
        <v>6.51</v>
      </c>
      <c r="CD189" s="47">
        <v>0</v>
      </c>
      <c r="CF189" s="50">
        <v>0</v>
      </c>
      <c r="CG189" s="36">
        <v>0</v>
      </c>
      <c r="CI189" s="34" t="e">
        <f t="shared" si="47"/>
        <v>#DIV/0!</v>
      </c>
    </row>
    <row r="190" spans="1:87" ht="12.75">
      <c r="A190" s="33">
        <v>185</v>
      </c>
      <c r="B190" s="51" t="s">
        <v>53</v>
      </c>
      <c r="C190" s="47" t="s">
        <v>46</v>
      </c>
      <c r="D190" s="47">
        <v>98</v>
      </c>
      <c r="E190" s="36">
        <f t="shared" si="40"/>
        <v>1.288881818702837</v>
      </c>
      <c r="F190" s="56">
        <f t="shared" si="41"/>
        <v>69.24000000000001</v>
      </c>
      <c r="G190" s="56">
        <f t="shared" si="42"/>
        <v>76</v>
      </c>
      <c r="H190" s="36">
        <f t="shared" si="43"/>
        <v>1.128039072456191</v>
      </c>
      <c r="I190" s="36">
        <f t="shared" si="44"/>
        <v>0.7957754994708928</v>
      </c>
      <c r="J190" s="49">
        <v>0</v>
      </c>
      <c r="K190" s="50">
        <v>0</v>
      </c>
      <c r="L190" s="50">
        <v>0</v>
      </c>
      <c r="M190" s="47">
        <v>0</v>
      </c>
      <c r="N190" s="47">
        <v>85</v>
      </c>
      <c r="O190" s="47">
        <v>20</v>
      </c>
      <c r="P190" s="47">
        <v>20</v>
      </c>
      <c r="Q190" s="47">
        <v>80</v>
      </c>
      <c r="R190" s="47">
        <v>0</v>
      </c>
      <c r="S190" s="47">
        <v>0</v>
      </c>
      <c r="T190" s="49">
        <v>0</v>
      </c>
      <c r="U190" s="49">
        <v>0</v>
      </c>
      <c r="V190" s="39">
        <v>0</v>
      </c>
      <c r="W190" s="49">
        <v>0</v>
      </c>
      <c r="X190" s="49">
        <v>0</v>
      </c>
      <c r="Y190" s="49">
        <v>15</v>
      </c>
      <c r="Z190" s="47">
        <v>100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7">
        <v>0</v>
      </c>
      <c r="BG190" s="47">
        <v>0</v>
      </c>
      <c r="BH190" s="47">
        <v>0</v>
      </c>
      <c r="BI190" s="47">
        <v>0</v>
      </c>
      <c r="BJ190" s="47">
        <v>0</v>
      </c>
      <c r="BK190" s="1"/>
      <c r="BL190" s="8">
        <v>5</v>
      </c>
      <c r="BM190" s="8">
        <v>0</v>
      </c>
      <c r="BN190" s="56">
        <f t="shared" si="56"/>
        <v>0</v>
      </c>
      <c r="BO190" s="57">
        <f t="shared" si="54"/>
        <v>83</v>
      </c>
      <c r="BP190" s="33">
        <f t="shared" si="48"/>
        <v>0</v>
      </c>
      <c r="BQ190" s="56">
        <f t="shared" si="57"/>
        <v>0</v>
      </c>
      <c r="BR190" s="56">
        <f t="shared" si="46"/>
        <v>76</v>
      </c>
      <c r="BS190" s="36">
        <f t="shared" si="49"/>
        <v>4.348</v>
      </c>
      <c r="BT190" s="7">
        <f t="shared" si="50"/>
        <v>69.24000000000001</v>
      </c>
      <c r="BU190" s="61">
        <f t="shared" si="55"/>
        <v>3.9612568421052634</v>
      </c>
      <c r="BV190" s="61">
        <f t="shared" si="51"/>
        <v>3.5508694105263157</v>
      </c>
      <c r="BW190" s="61">
        <f t="shared" si="52"/>
        <v>2.840695528421053</v>
      </c>
      <c r="BX190" s="61">
        <f t="shared" si="53"/>
        <v>2.4861981156934454</v>
      </c>
      <c r="BY190" s="61">
        <f t="shared" si="58"/>
        <v>1.7538892008338478</v>
      </c>
      <c r="CA190" s="50">
        <v>1.9</v>
      </c>
      <c r="CB190" s="50">
        <v>1.9</v>
      </c>
      <c r="CC190" s="50">
        <v>1.34</v>
      </c>
      <c r="CD190" s="47">
        <v>0</v>
      </c>
      <c r="CF190" s="50">
        <v>0</v>
      </c>
      <c r="CG190" s="36">
        <v>0</v>
      </c>
      <c r="CI190" s="34" t="e">
        <f t="shared" si="47"/>
        <v>#DIV/0!</v>
      </c>
    </row>
    <row r="191" spans="1:87" ht="12.75">
      <c r="A191" s="33">
        <v>186</v>
      </c>
      <c r="B191" s="51" t="s">
        <v>56</v>
      </c>
      <c r="C191" s="47" t="s">
        <v>46</v>
      </c>
      <c r="D191" s="47">
        <v>93.43</v>
      </c>
      <c r="E191" s="36">
        <f t="shared" si="40"/>
        <v>1.13888135131292</v>
      </c>
      <c r="F191" s="56">
        <f t="shared" si="41"/>
        <v>79.4363648</v>
      </c>
      <c r="G191" s="56">
        <f t="shared" si="42"/>
        <v>91.93182</v>
      </c>
      <c r="H191" s="36">
        <f t="shared" si="43"/>
        <v>1.2641649552631107</v>
      </c>
      <c r="I191" s="36">
        <f t="shared" si="44"/>
        <v>0.9059208712034471</v>
      </c>
      <c r="J191" s="49">
        <v>0</v>
      </c>
      <c r="K191" s="50">
        <v>0</v>
      </c>
      <c r="L191" s="50">
        <v>0</v>
      </c>
      <c r="M191" s="47">
        <v>0</v>
      </c>
      <c r="N191" s="47">
        <v>71.75</v>
      </c>
      <c r="O191" s="47">
        <v>10</v>
      </c>
      <c r="P191" s="47">
        <v>34</v>
      </c>
      <c r="Q191" s="47">
        <v>66</v>
      </c>
      <c r="R191" s="47">
        <v>4</v>
      </c>
      <c r="S191" s="47">
        <v>17.7</v>
      </c>
      <c r="T191" s="49">
        <v>0</v>
      </c>
      <c r="U191" s="49">
        <v>0</v>
      </c>
      <c r="V191" s="39">
        <v>0</v>
      </c>
      <c r="W191" s="49">
        <v>90</v>
      </c>
      <c r="X191" s="49">
        <v>9.72</v>
      </c>
      <c r="Y191" s="49">
        <v>13.71</v>
      </c>
      <c r="Z191" s="47">
        <v>1.57</v>
      </c>
      <c r="AA191" s="47">
        <v>6.05</v>
      </c>
      <c r="AB191" s="47">
        <v>5.82</v>
      </c>
      <c r="AC191" s="47">
        <v>4.22</v>
      </c>
      <c r="AD191" s="47">
        <v>8.66</v>
      </c>
      <c r="AE191" s="47">
        <v>3.06</v>
      </c>
      <c r="AF191" s="47">
        <v>6.51</v>
      </c>
      <c r="AG191" s="47">
        <v>3.49</v>
      </c>
      <c r="AH191" s="47">
        <v>5.35</v>
      </c>
      <c r="AI191" s="47">
        <v>1.08</v>
      </c>
      <c r="AJ191" s="47">
        <v>3.71</v>
      </c>
      <c r="AK191" s="47">
        <v>1.89</v>
      </c>
      <c r="AL191" s="47">
        <v>0.16</v>
      </c>
      <c r="AM191" s="47">
        <v>0.52</v>
      </c>
      <c r="AN191" s="47">
        <v>0.99</v>
      </c>
      <c r="AO191" s="47">
        <v>0.77</v>
      </c>
      <c r="AP191" s="47">
        <v>0.55</v>
      </c>
      <c r="AQ191" s="47">
        <v>984</v>
      </c>
      <c r="AR191" s="47">
        <v>77</v>
      </c>
      <c r="AS191" s="47">
        <v>12</v>
      </c>
      <c r="AT191" s="47">
        <v>14</v>
      </c>
      <c r="AU191" s="47">
        <v>0</v>
      </c>
      <c r="AV191" s="47">
        <v>2</v>
      </c>
      <c r="AW191" s="47">
        <v>11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7">
        <v>0</v>
      </c>
      <c r="BG191" s="47">
        <v>0</v>
      </c>
      <c r="BH191" s="47">
        <v>0</v>
      </c>
      <c r="BI191" s="47">
        <v>0</v>
      </c>
      <c r="BJ191" s="47">
        <v>0</v>
      </c>
      <c r="BK191" s="1"/>
      <c r="BL191" s="8">
        <v>6.61</v>
      </c>
      <c r="BM191" s="8">
        <v>23.12</v>
      </c>
      <c r="BN191" s="56">
        <f t="shared" si="56"/>
        <v>0</v>
      </c>
      <c r="BO191" s="57">
        <f t="shared" si="54"/>
        <v>69.106</v>
      </c>
      <c r="BP191" s="33">
        <f t="shared" si="48"/>
        <v>8.72</v>
      </c>
      <c r="BQ191" s="56">
        <f t="shared" si="57"/>
        <v>10.20582</v>
      </c>
      <c r="BR191" s="56">
        <f t="shared" si="46"/>
        <v>91.93182</v>
      </c>
      <c r="BS191" s="36">
        <f t="shared" si="49"/>
        <v>4.8182604399999995</v>
      </c>
      <c r="BT191" s="7">
        <f t="shared" si="50"/>
        <v>79.4363648</v>
      </c>
      <c r="BU191" s="61">
        <f t="shared" si="55"/>
        <v>4.163358171449761</v>
      </c>
      <c r="BV191" s="61">
        <f t="shared" si="51"/>
        <v>3.7859037531642583</v>
      </c>
      <c r="BW191" s="61">
        <f t="shared" si="52"/>
        <v>2.5100944982936757</v>
      </c>
      <c r="BX191" s="61">
        <f t="shared" si="53"/>
        <v>2.7862195613998963</v>
      </c>
      <c r="BY191" s="61">
        <f t="shared" si="58"/>
        <v>1.9966496001323977</v>
      </c>
      <c r="CA191" s="50">
        <v>2.24</v>
      </c>
      <c r="CB191" s="50">
        <v>2.24</v>
      </c>
      <c r="CC191" s="50">
        <v>1.69</v>
      </c>
      <c r="CD191" s="47">
        <v>0</v>
      </c>
      <c r="CF191" s="50">
        <v>0</v>
      </c>
      <c r="CG191" s="36">
        <v>0</v>
      </c>
      <c r="CI191" s="34">
        <f t="shared" si="47"/>
        <v>1</v>
      </c>
    </row>
    <row r="192" spans="1:87" ht="12.75">
      <c r="A192" s="33">
        <v>187</v>
      </c>
      <c r="B192" s="51" t="s">
        <v>55</v>
      </c>
      <c r="C192" s="47" t="s">
        <v>46</v>
      </c>
      <c r="D192" s="47">
        <v>91.7</v>
      </c>
      <c r="E192" s="36">
        <f t="shared" si="40"/>
        <v>1.0936928853287746</v>
      </c>
      <c r="F192" s="56">
        <f t="shared" si="41"/>
        <v>75.258944</v>
      </c>
      <c r="G192" s="56">
        <f t="shared" si="42"/>
        <v>85.4046</v>
      </c>
      <c r="H192" s="36">
        <f t="shared" si="43"/>
        <v>1.1938640950916741</v>
      </c>
      <c r="I192" s="36">
        <f t="shared" si="44"/>
        <v>0.8493844245878289</v>
      </c>
      <c r="J192" s="49">
        <v>0</v>
      </c>
      <c r="K192" s="50">
        <v>0</v>
      </c>
      <c r="L192" s="50">
        <v>0</v>
      </c>
      <c r="M192" s="47">
        <v>0</v>
      </c>
      <c r="N192" s="47">
        <v>73.1</v>
      </c>
      <c r="O192" s="47">
        <v>7</v>
      </c>
      <c r="P192" s="47">
        <v>45</v>
      </c>
      <c r="Q192" s="47">
        <v>55</v>
      </c>
      <c r="R192" s="47">
        <v>0</v>
      </c>
      <c r="S192" s="47">
        <v>0</v>
      </c>
      <c r="T192" s="49">
        <v>0</v>
      </c>
      <c r="U192" s="49">
        <v>0</v>
      </c>
      <c r="V192" s="39">
        <v>2.7700000000000067</v>
      </c>
      <c r="W192" s="49">
        <v>90</v>
      </c>
      <c r="X192" s="49">
        <v>9.2</v>
      </c>
      <c r="Y192" s="49">
        <v>14.93</v>
      </c>
      <c r="Z192" s="47">
        <v>1.2</v>
      </c>
      <c r="AA192" s="47">
        <v>5.47</v>
      </c>
      <c r="AB192" s="47">
        <v>6.33</v>
      </c>
      <c r="AC192" s="47">
        <v>3.76</v>
      </c>
      <c r="AD192" s="47">
        <v>8.1</v>
      </c>
      <c r="AE192" s="47">
        <v>2.66</v>
      </c>
      <c r="AF192" s="47">
        <v>5.72</v>
      </c>
      <c r="AG192" s="47">
        <v>2.84</v>
      </c>
      <c r="AH192" s="47">
        <v>4.3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0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7">
        <v>0</v>
      </c>
      <c r="BG192" s="47">
        <v>0</v>
      </c>
      <c r="BH192" s="47">
        <v>0</v>
      </c>
      <c r="BI192" s="47">
        <v>0</v>
      </c>
      <c r="BJ192" s="47">
        <v>0</v>
      </c>
      <c r="BK192" s="1"/>
      <c r="BL192" s="8">
        <v>4.65</v>
      </c>
      <c r="BM192" s="8">
        <v>52.67</v>
      </c>
      <c r="BN192" s="56">
        <f t="shared" si="56"/>
        <v>2.7146000000000066</v>
      </c>
      <c r="BO192" s="57">
        <f t="shared" si="54"/>
        <v>71.24</v>
      </c>
      <c r="BP192" s="33">
        <f t="shared" si="48"/>
        <v>8.2</v>
      </c>
      <c r="BQ192" s="56">
        <f t="shared" si="57"/>
        <v>0</v>
      </c>
      <c r="BR192" s="56">
        <f t="shared" si="46"/>
        <v>85.4046</v>
      </c>
      <c r="BS192" s="36">
        <f t="shared" si="49"/>
        <v>4.5742532</v>
      </c>
      <c r="BT192" s="7">
        <f t="shared" si="50"/>
        <v>75.258944</v>
      </c>
      <c r="BU192" s="61">
        <f t="shared" si="55"/>
        <v>4.030853905066247</v>
      </c>
      <c r="BV192" s="61">
        <f t="shared" si="51"/>
        <v>3.6496824441169093</v>
      </c>
      <c r="BW192" s="61">
        <f t="shared" si="52"/>
        <v>2.4104991192646192</v>
      </c>
      <c r="BX192" s="61">
        <f t="shared" si="53"/>
        <v>2.63127646558205</v>
      </c>
      <c r="BY192" s="61">
        <f t="shared" si="58"/>
        <v>1.8720432717915751</v>
      </c>
      <c r="CA192" s="50">
        <v>2.11</v>
      </c>
      <c r="CB192" s="50">
        <v>2.11</v>
      </c>
      <c r="CC192" s="50">
        <v>1.56</v>
      </c>
      <c r="CD192" s="47">
        <v>0</v>
      </c>
      <c r="CF192" s="50">
        <v>0</v>
      </c>
      <c r="CG192" s="36">
        <v>0</v>
      </c>
      <c r="CI192" s="34" t="e">
        <f t="shared" si="47"/>
        <v>#DIV/0!</v>
      </c>
    </row>
    <row r="193" spans="1:87" ht="12.75">
      <c r="A193" s="33">
        <v>188</v>
      </c>
      <c r="B193" s="51" t="s">
        <v>57</v>
      </c>
      <c r="C193" s="47" t="s">
        <v>46</v>
      </c>
      <c r="D193" s="47">
        <v>90</v>
      </c>
      <c r="E193" s="36">
        <f t="shared" si="40"/>
        <v>1.040718137092246</v>
      </c>
      <c r="F193" s="56">
        <f t="shared" si="41"/>
        <v>71.5312</v>
      </c>
      <c r="G193" s="56">
        <f t="shared" si="42"/>
        <v>79.58</v>
      </c>
      <c r="H193" s="36">
        <f t="shared" si="43"/>
        <v>1.1185279071744914</v>
      </c>
      <c r="I193" s="36">
        <f t="shared" si="44"/>
        <v>0.7879730422024762</v>
      </c>
      <c r="J193" s="49">
        <v>0</v>
      </c>
      <c r="K193" s="50">
        <v>0</v>
      </c>
      <c r="L193" s="50">
        <v>0</v>
      </c>
      <c r="M193" s="47">
        <v>0</v>
      </c>
      <c r="N193" s="47">
        <v>71</v>
      </c>
      <c r="O193" s="47">
        <v>9.59</v>
      </c>
      <c r="P193" s="47">
        <v>20</v>
      </c>
      <c r="Q193" s="47">
        <v>80</v>
      </c>
      <c r="R193" s="47">
        <v>0</v>
      </c>
      <c r="S193" s="47">
        <v>0</v>
      </c>
      <c r="T193" s="49">
        <v>0</v>
      </c>
      <c r="U193" s="49">
        <v>0</v>
      </c>
      <c r="V193" s="39">
        <v>-0.28000000000000114</v>
      </c>
      <c r="W193" s="49">
        <v>90</v>
      </c>
      <c r="X193" s="49">
        <v>8.28</v>
      </c>
      <c r="Y193" s="49">
        <v>21</v>
      </c>
      <c r="Z193" s="47">
        <v>3.13</v>
      </c>
      <c r="AA193" s="47">
        <v>8.39</v>
      </c>
      <c r="AB193" s="47">
        <v>5.97</v>
      </c>
      <c r="AC193" s="47">
        <v>4.27</v>
      </c>
      <c r="AD193" s="47">
        <v>7.68</v>
      </c>
      <c r="AE193" s="47">
        <v>4.13</v>
      </c>
      <c r="AF193" s="47">
        <v>4.69</v>
      </c>
      <c r="AG193" s="47">
        <v>2.28</v>
      </c>
      <c r="AH193" s="47">
        <v>3.84</v>
      </c>
      <c r="AI193" s="47">
        <v>1</v>
      </c>
      <c r="AJ193" s="47">
        <v>5.65</v>
      </c>
      <c r="AK193" s="47">
        <v>3.16</v>
      </c>
      <c r="AL193" s="47">
        <v>0.16</v>
      </c>
      <c r="AM193" s="47">
        <v>0.76</v>
      </c>
      <c r="AN193" s="47">
        <v>0.49</v>
      </c>
      <c r="AO193" s="47">
        <v>0.43</v>
      </c>
      <c r="AP193" s="47">
        <v>0</v>
      </c>
      <c r="AQ193" s="47">
        <v>524</v>
      </c>
      <c r="AR193" s="47">
        <v>2</v>
      </c>
      <c r="AS193" s="47">
        <v>12</v>
      </c>
      <c r="AT193" s="47">
        <v>37</v>
      </c>
      <c r="AU193" s="47">
        <v>2</v>
      </c>
      <c r="AV193" s="47">
        <v>0</v>
      </c>
      <c r="AW193" s="47">
        <v>1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7">
        <v>0</v>
      </c>
      <c r="BG193" s="47">
        <v>0</v>
      </c>
      <c r="BH193" s="47">
        <v>0</v>
      </c>
      <c r="BI193" s="47">
        <v>0</v>
      </c>
      <c r="BJ193" s="47">
        <v>0</v>
      </c>
      <c r="BK193" s="1"/>
      <c r="BL193" s="8">
        <v>2</v>
      </c>
      <c r="BM193" s="8">
        <v>24.93</v>
      </c>
      <c r="BN193" s="56">
        <f t="shared" si="56"/>
        <v>0</v>
      </c>
      <c r="BO193" s="57">
        <f t="shared" si="54"/>
        <v>70.2</v>
      </c>
      <c r="BP193" s="33">
        <f t="shared" si="48"/>
        <v>7.279999999999999</v>
      </c>
      <c r="BQ193" s="56">
        <f t="shared" si="57"/>
        <v>0</v>
      </c>
      <c r="BR193" s="56">
        <f t="shared" si="46"/>
        <v>79.58</v>
      </c>
      <c r="BS193" s="36">
        <f t="shared" si="49"/>
        <v>4.31552</v>
      </c>
      <c r="BT193" s="7">
        <f t="shared" si="50"/>
        <v>71.5312</v>
      </c>
      <c r="BU193" s="61">
        <f t="shared" si="55"/>
        <v>3.8790440339783867</v>
      </c>
      <c r="BV193" s="61">
        <f t="shared" si="51"/>
        <v>3.4921224743181702</v>
      </c>
      <c r="BW193" s="61">
        <f t="shared" si="52"/>
        <v>2.2937427741513106</v>
      </c>
      <c r="BX193" s="61">
        <f t="shared" si="53"/>
        <v>2.4652355074125794</v>
      </c>
      <c r="BY193" s="61">
        <f t="shared" si="58"/>
        <v>1.7366925850142576</v>
      </c>
      <c r="CA193" s="50">
        <v>2.08</v>
      </c>
      <c r="CB193" s="50">
        <v>2.08</v>
      </c>
      <c r="CC193" s="50">
        <v>1.54</v>
      </c>
      <c r="CD193" s="47">
        <v>0</v>
      </c>
      <c r="CF193" s="50">
        <v>0</v>
      </c>
      <c r="CG193" s="36">
        <v>0</v>
      </c>
      <c r="CI193" s="34" t="e">
        <f t="shared" si="47"/>
        <v>#DIV/0!</v>
      </c>
    </row>
    <row r="194" spans="1:87" ht="12.75">
      <c r="A194" s="33">
        <v>189</v>
      </c>
      <c r="B194" s="51" t="s">
        <v>58</v>
      </c>
      <c r="C194" s="47" t="s">
        <v>46</v>
      </c>
      <c r="D194" s="47">
        <v>98</v>
      </c>
      <c r="E194" s="36">
        <f t="shared" si="40"/>
        <v>0.8524300448860315</v>
      </c>
      <c r="F194" s="56">
        <f t="shared" si="41"/>
        <v>59</v>
      </c>
      <c r="G194" s="56">
        <f t="shared" si="42"/>
        <v>59</v>
      </c>
      <c r="H194" s="36">
        <f t="shared" si="43"/>
        <v>0.840138643609984</v>
      </c>
      <c r="I194" s="36">
        <f t="shared" si="44"/>
        <v>0.5528332058896197</v>
      </c>
      <c r="J194" s="49">
        <v>0</v>
      </c>
      <c r="K194" s="50">
        <v>0</v>
      </c>
      <c r="L194" s="50">
        <v>0</v>
      </c>
      <c r="M194" s="47">
        <v>0</v>
      </c>
      <c r="N194" s="47">
        <v>70</v>
      </c>
      <c r="O194" s="47">
        <v>10</v>
      </c>
      <c r="P194" s="47">
        <v>10</v>
      </c>
      <c r="Q194" s="47">
        <v>90</v>
      </c>
      <c r="R194" s="47">
        <v>0</v>
      </c>
      <c r="S194" s="47">
        <v>0</v>
      </c>
      <c r="T194" s="49">
        <v>0</v>
      </c>
      <c r="U194" s="49">
        <v>0</v>
      </c>
      <c r="V194" s="39">
        <v>0</v>
      </c>
      <c r="W194" s="49">
        <v>0</v>
      </c>
      <c r="X194" s="49">
        <v>0</v>
      </c>
      <c r="Y194" s="49">
        <v>30</v>
      </c>
      <c r="Z194" s="47">
        <v>100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7">
        <v>0</v>
      </c>
      <c r="BG194" s="47">
        <v>0</v>
      </c>
      <c r="BH194" s="47">
        <v>0</v>
      </c>
      <c r="BI194" s="47">
        <v>0</v>
      </c>
      <c r="BJ194" s="47">
        <v>0</v>
      </c>
      <c r="BK194" s="1"/>
      <c r="BL194" s="8">
        <v>10</v>
      </c>
      <c r="BM194" s="8">
        <v>0</v>
      </c>
      <c r="BN194" s="56">
        <f t="shared" si="56"/>
        <v>0</v>
      </c>
      <c r="BO194" s="57">
        <f t="shared" si="54"/>
        <v>66</v>
      </c>
      <c r="BP194" s="33">
        <f t="shared" si="48"/>
        <v>0</v>
      </c>
      <c r="BQ194" s="56">
        <f t="shared" si="57"/>
        <v>0</v>
      </c>
      <c r="BR194" s="56">
        <f t="shared" si="46"/>
        <v>59</v>
      </c>
      <c r="BS194" s="36">
        <f t="shared" si="49"/>
        <v>3.396</v>
      </c>
      <c r="BT194" s="7">
        <f t="shared" si="50"/>
        <v>59</v>
      </c>
      <c r="BU194" s="61">
        <f t="shared" si="55"/>
        <v>3.359162033898305</v>
      </c>
      <c r="BV194" s="61">
        <f t="shared" si="51"/>
        <v>2.942753654237288</v>
      </c>
      <c r="BW194" s="61">
        <f t="shared" si="52"/>
        <v>1.8787558189288136</v>
      </c>
      <c r="BX194" s="61">
        <f t="shared" si="53"/>
        <v>1.851665570516405</v>
      </c>
      <c r="BY194" s="61">
        <f t="shared" si="58"/>
        <v>1.218444385780722</v>
      </c>
      <c r="CA194" s="50">
        <v>1.39</v>
      </c>
      <c r="CB194" s="50">
        <v>1.39</v>
      </c>
      <c r="CC194" s="50">
        <v>0.73</v>
      </c>
      <c r="CD194" s="47">
        <v>0</v>
      </c>
      <c r="CF194" s="50">
        <v>0</v>
      </c>
      <c r="CG194" s="36">
        <v>0</v>
      </c>
      <c r="CI194" s="34" t="e">
        <f t="shared" si="47"/>
        <v>#DIV/0!</v>
      </c>
    </row>
    <row r="195" spans="1:87" ht="12.75">
      <c r="A195" s="33">
        <v>190</v>
      </c>
      <c r="B195" s="51" t="s">
        <v>61</v>
      </c>
      <c r="C195" s="47" t="s">
        <v>46</v>
      </c>
      <c r="D195" s="47">
        <v>98</v>
      </c>
      <c r="E195" s="36">
        <f t="shared" si="40"/>
        <v>0.682767246708464</v>
      </c>
      <c r="F195" s="56">
        <f t="shared" si="41"/>
        <v>44</v>
      </c>
      <c r="G195" s="56">
        <f t="shared" si="42"/>
        <v>44</v>
      </c>
      <c r="H195" s="36">
        <f t="shared" si="43"/>
        <v>0.563460843032227</v>
      </c>
      <c r="I195" s="36">
        <f t="shared" si="44"/>
        <v>0.3058857121869839</v>
      </c>
      <c r="J195" s="49">
        <v>0</v>
      </c>
      <c r="K195" s="50">
        <v>0</v>
      </c>
      <c r="L195" s="50">
        <v>0</v>
      </c>
      <c r="M195" s="47">
        <v>0</v>
      </c>
      <c r="N195" s="47">
        <v>55</v>
      </c>
      <c r="O195" s="47">
        <v>10</v>
      </c>
      <c r="P195" s="47">
        <v>10</v>
      </c>
      <c r="Q195" s="47">
        <v>90</v>
      </c>
      <c r="R195" s="47">
        <v>0</v>
      </c>
      <c r="S195" s="47">
        <v>0</v>
      </c>
      <c r="T195" s="49">
        <v>0</v>
      </c>
      <c r="U195" s="49">
        <v>0</v>
      </c>
      <c r="V195" s="39">
        <v>0</v>
      </c>
      <c r="W195" s="49">
        <v>0</v>
      </c>
      <c r="X195" s="49">
        <v>0</v>
      </c>
      <c r="Y195" s="49">
        <v>45</v>
      </c>
      <c r="Z195" s="47">
        <v>27.3</v>
      </c>
      <c r="AA195" s="47">
        <v>73.7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7">
        <v>0</v>
      </c>
      <c r="BG195" s="47">
        <v>0</v>
      </c>
      <c r="BH195" s="47">
        <v>0</v>
      </c>
      <c r="BI195" s="47">
        <v>0</v>
      </c>
      <c r="BJ195" s="47">
        <v>0</v>
      </c>
      <c r="BK195" s="1"/>
      <c r="BL195" s="8">
        <v>10</v>
      </c>
      <c r="BM195" s="8">
        <v>0</v>
      </c>
      <c r="BN195" s="56">
        <f t="shared" si="56"/>
        <v>0</v>
      </c>
      <c r="BO195" s="57">
        <f t="shared" si="54"/>
        <v>51</v>
      </c>
      <c r="BP195" s="33">
        <f t="shared" si="48"/>
        <v>0</v>
      </c>
      <c r="BQ195" s="56">
        <f t="shared" si="57"/>
        <v>0</v>
      </c>
      <c r="BR195" s="56">
        <f t="shared" si="46"/>
        <v>44</v>
      </c>
      <c r="BS195" s="36">
        <f t="shared" si="49"/>
        <v>2.556</v>
      </c>
      <c r="BT195" s="7">
        <f t="shared" si="50"/>
        <v>44</v>
      </c>
      <c r="BU195" s="61">
        <f t="shared" si="55"/>
        <v>2.8325127272727277</v>
      </c>
      <c r="BV195" s="61">
        <f t="shared" si="51"/>
        <v>2.4108378545454547</v>
      </c>
      <c r="BW195" s="61">
        <f t="shared" si="52"/>
        <v>1.5048190117454547</v>
      </c>
      <c r="BX195" s="61">
        <f t="shared" si="53"/>
        <v>1.2418676980430283</v>
      </c>
      <c r="BY195" s="61">
        <f t="shared" si="58"/>
        <v>0.6741721096601125</v>
      </c>
      <c r="CA195" s="50">
        <v>1</v>
      </c>
      <c r="CB195" s="50">
        <v>1</v>
      </c>
      <c r="CC195" s="50">
        <v>0.19</v>
      </c>
      <c r="CD195" s="47">
        <v>0</v>
      </c>
      <c r="CF195" s="50">
        <v>0</v>
      </c>
      <c r="CG195" s="36">
        <v>0</v>
      </c>
      <c r="CI195" s="34" t="e">
        <f t="shared" si="47"/>
        <v>#DIV/0!</v>
      </c>
    </row>
    <row r="196" spans="1:87" ht="12.75">
      <c r="A196" s="33">
        <v>191</v>
      </c>
      <c r="B196" s="51" t="s">
        <v>62</v>
      </c>
      <c r="C196" s="47" t="s">
        <v>46</v>
      </c>
      <c r="D196" s="47">
        <v>88</v>
      </c>
      <c r="E196" s="36">
        <f t="shared" si="40"/>
        <v>1.1927102689928892</v>
      </c>
      <c r="F196" s="56">
        <f t="shared" si="41"/>
        <v>72.65551109174957</v>
      </c>
      <c r="G196" s="56">
        <f t="shared" si="42"/>
        <v>81.3367360808587</v>
      </c>
      <c r="H196" s="36">
        <f t="shared" si="43"/>
        <v>1.0670853755111274</v>
      </c>
      <c r="I196" s="36">
        <f t="shared" si="44"/>
        <v>0.7455170236358614</v>
      </c>
      <c r="J196" s="49">
        <v>0</v>
      </c>
      <c r="K196" s="50">
        <v>0</v>
      </c>
      <c r="L196" s="50">
        <v>0</v>
      </c>
      <c r="M196" s="47">
        <v>0</v>
      </c>
      <c r="N196" s="47">
        <v>52.6</v>
      </c>
      <c r="O196" s="47">
        <v>6.8</v>
      </c>
      <c r="P196" s="47">
        <v>34</v>
      </c>
      <c r="Q196" s="47">
        <v>66</v>
      </c>
      <c r="R196" s="47">
        <v>4</v>
      </c>
      <c r="S196" s="47">
        <v>14.2</v>
      </c>
      <c r="T196" s="49">
        <v>1.42</v>
      </c>
      <c r="U196" s="49">
        <v>3</v>
      </c>
      <c r="V196" s="39">
        <v>25.1</v>
      </c>
      <c r="W196" s="49">
        <v>90</v>
      </c>
      <c r="X196" s="49">
        <v>1.1</v>
      </c>
      <c r="Y196" s="49">
        <v>7</v>
      </c>
      <c r="Z196" s="47">
        <v>0.83</v>
      </c>
      <c r="AA196" s="47">
        <v>6.08</v>
      </c>
      <c r="AB196" s="47">
        <v>7.69</v>
      </c>
      <c r="AC196" s="47">
        <v>3.03</v>
      </c>
      <c r="AD196" s="47">
        <v>6.13</v>
      </c>
      <c r="AE196" s="47">
        <v>4.25</v>
      </c>
      <c r="AF196" s="47">
        <v>3.79</v>
      </c>
      <c r="AG196" s="47">
        <v>2.27</v>
      </c>
      <c r="AH196" s="47">
        <v>3.88</v>
      </c>
      <c r="AI196" s="47">
        <v>1.64</v>
      </c>
      <c r="AJ196" s="47">
        <v>0.36</v>
      </c>
      <c r="AK196" s="47">
        <v>0.76</v>
      </c>
      <c r="AL196" s="47">
        <v>0.31</v>
      </c>
      <c r="AM196" s="47">
        <v>2.27</v>
      </c>
      <c r="AN196" s="47">
        <v>0.49</v>
      </c>
      <c r="AO196" s="47">
        <v>0.01</v>
      </c>
      <c r="AP196" s="47">
        <v>0.02</v>
      </c>
      <c r="AQ196" s="47">
        <v>125</v>
      </c>
      <c r="AR196" s="47">
        <v>52</v>
      </c>
      <c r="AS196" s="47">
        <v>40</v>
      </c>
      <c r="AT196" s="47">
        <v>41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7">
        <v>0</v>
      </c>
      <c r="BG196" s="47">
        <v>0</v>
      </c>
      <c r="BH196" s="47">
        <v>0</v>
      </c>
      <c r="BI196" s="47">
        <v>0</v>
      </c>
      <c r="BJ196" s="47">
        <v>0</v>
      </c>
      <c r="BK196" s="1"/>
      <c r="BL196" s="8">
        <v>1</v>
      </c>
      <c r="BM196" s="8">
        <v>53</v>
      </c>
      <c r="BN196" s="56">
        <f t="shared" si="56"/>
        <v>31.97347999999999</v>
      </c>
      <c r="BO196" s="57">
        <f t="shared" si="54"/>
        <v>52.2</v>
      </c>
      <c r="BP196" s="33">
        <f t="shared" si="48"/>
        <v>0.10000000000000009</v>
      </c>
      <c r="BQ196" s="56">
        <f t="shared" si="57"/>
        <v>3.938256080858704</v>
      </c>
      <c r="BR196" s="56">
        <f t="shared" si="46"/>
        <v>81.3367360808587</v>
      </c>
      <c r="BS196" s="36">
        <f t="shared" si="49"/>
        <v>4.140892915396066</v>
      </c>
      <c r="BT196" s="7">
        <f t="shared" si="50"/>
        <v>72.65551109174957</v>
      </c>
      <c r="BU196" s="61">
        <f t="shared" si="55"/>
        <v>3.6989275159162474</v>
      </c>
      <c r="BV196" s="61">
        <f t="shared" si="51"/>
        <v>3.28591679107541</v>
      </c>
      <c r="BW196" s="61">
        <f t="shared" si="52"/>
        <v>2.628733432860328</v>
      </c>
      <c r="BX196" s="61">
        <f t="shared" si="53"/>
        <v>2.351856167626525</v>
      </c>
      <c r="BY196" s="61">
        <f t="shared" si="58"/>
        <v>1.6431195200934385</v>
      </c>
      <c r="CA196" s="50">
        <v>1.97</v>
      </c>
      <c r="CB196" s="50">
        <v>1.97</v>
      </c>
      <c r="CC196" s="50">
        <v>1.41</v>
      </c>
      <c r="CD196" s="47">
        <v>0</v>
      </c>
      <c r="CF196" s="50">
        <v>0</v>
      </c>
      <c r="CG196" s="36">
        <v>0</v>
      </c>
      <c r="CI196" s="34">
        <f t="shared" si="47"/>
        <v>0.8404302349250329</v>
      </c>
    </row>
    <row r="197" spans="1:87" ht="12.75">
      <c r="A197" s="33">
        <v>192</v>
      </c>
      <c r="B197" s="51" t="s">
        <v>66</v>
      </c>
      <c r="C197" s="47" t="s">
        <v>46</v>
      </c>
      <c r="D197" s="47">
        <v>90</v>
      </c>
      <c r="E197" s="36">
        <f t="shared" si="40"/>
        <v>0.975721596360849</v>
      </c>
      <c r="F197" s="56">
        <f t="shared" si="41"/>
        <v>74.95749512155238</v>
      </c>
      <c r="G197" s="56">
        <f t="shared" si="42"/>
        <v>84.9335861274256</v>
      </c>
      <c r="H197" s="36">
        <f t="shared" si="43"/>
        <v>1.0871126956089128</v>
      </c>
      <c r="I197" s="36">
        <f t="shared" si="44"/>
        <v>0.7620974679524269</v>
      </c>
      <c r="J197" s="49">
        <v>0</v>
      </c>
      <c r="K197" s="50">
        <v>0</v>
      </c>
      <c r="L197" s="50">
        <v>0</v>
      </c>
      <c r="M197" s="47">
        <v>0</v>
      </c>
      <c r="N197" s="47">
        <v>47.2</v>
      </c>
      <c r="O197" s="47">
        <v>8</v>
      </c>
      <c r="P197" s="47">
        <v>45</v>
      </c>
      <c r="Q197" s="47">
        <v>55</v>
      </c>
      <c r="R197" s="47">
        <v>5</v>
      </c>
      <c r="S197" s="47">
        <v>21.5</v>
      </c>
      <c r="T197" s="49">
        <v>4.945</v>
      </c>
      <c r="U197" s="49">
        <v>1.2</v>
      </c>
      <c r="V197" s="39">
        <v>19.3</v>
      </c>
      <c r="W197" s="49">
        <v>90</v>
      </c>
      <c r="X197" s="49">
        <v>5.3</v>
      </c>
      <c r="Y197" s="49">
        <v>6.7</v>
      </c>
      <c r="Z197" s="47">
        <v>0.83</v>
      </c>
      <c r="AA197" s="47">
        <v>6.08</v>
      </c>
      <c r="AB197" s="47">
        <v>7.69</v>
      </c>
      <c r="AC197" s="47">
        <v>3.03</v>
      </c>
      <c r="AD197" s="47">
        <v>6.13</v>
      </c>
      <c r="AE197" s="47">
        <v>4.25</v>
      </c>
      <c r="AF197" s="47">
        <v>3.79</v>
      </c>
      <c r="AG197" s="47">
        <v>2.27</v>
      </c>
      <c r="AH197" s="47">
        <v>3.88</v>
      </c>
      <c r="AI197" s="47">
        <v>1.64</v>
      </c>
      <c r="AJ197" s="47">
        <v>0.29</v>
      </c>
      <c r="AK197" s="47">
        <v>0.7</v>
      </c>
      <c r="AL197" s="47">
        <v>0.32</v>
      </c>
      <c r="AM197" s="47">
        <v>2.3</v>
      </c>
      <c r="AN197" s="47">
        <v>0.48</v>
      </c>
      <c r="AO197" s="47">
        <v>0.03</v>
      </c>
      <c r="AP197" s="47">
        <v>0</v>
      </c>
      <c r="AQ197" s="47">
        <v>148</v>
      </c>
      <c r="AR197" s="47">
        <v>61</v>
      </c>
      <c r="AS197" s="47">
        <v>22</v>
      </c>
      <c r="AT197" s="47">
        <v>41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7">
        <v>0</v>
      </c>
      <c r="BG197" s="47">
        <v>0</v>
      </c>
      <c r="BH197" s="47">
        <v>0</v>
      </c>
      <c r="BI197" s="47">
        <v>0</v>
      </c>
      <c r="BJ197" s="47">
        <v>0</v>
      </c>
      <c r="BK197" s="1"/>
      <c r="BL197" s="8">
        <v>2</v>
      </c>
      <c r="BM197" s="8">
        <v>35</v>
      </c>
      <c r="BN197" s="56">
        <f t="shared" si="56"/>
        <v>26.288500000000006</v>
      </c>
      <c r="BO197" s="57">
        <f t="shared" si="54"/>
        <v>46.400000000000006</v>
      </c>
      <c r="BP197" s="33">
        <f t="shared" si="48"/>
        <v>4.3</v>
      </c>
      <c r="BQ197" s="56">
        <f t="shared" si="57"/>
        <v>9.570086127425592</v>
      </c>
      <c r="BR197" s="56">
        <f t="shared" si="46"/>
        <v>84.9335861274256</v>
      </c>
      <c r="BS197" s="36">
        <f t="shared" si="49"/>
        <v>4.208660617351876</v>
      </c>
      <c r="BT197" s="7">
        <f t="shared" si="50"/>
        <v>74.95749512155238</v>
      </c>
      <c r="BU197" s="61">
        <f t="shared" si="55"/>
        <v>3.714321649154473</v>
      </c>
      <c r="BV197" s="61">
        <f t="shared" si="51"/>
        <v>3.3120448656460173</v>
      </c>
      <c r="BW197" s="61">
        <f t="shared" si="52"/>
        <v>2.1504903983793113</v>
      </c>
      <c r="BX197" s="61">
        <f t="shared" si="53"/>
        <v>2.395996381122044</v>
      </c>
      <c r="BY197" s="61">
        <f t="shared" si="58"/>
        <v>1.6796628193671492</v>
      </c>
      <c r="CA197" s="50">
        <v>2.18</v>
      </c>
      <c r="CB197" s="50">
        <v>2.18</v>
      </c>
      <c r="CC197" s="50">
        <v>1.64</v>
      </c>
      <c r="CD197" s="47">
        <v>0</v>
      </c>
      <c r="CF197" s="50">
        <v>0</v>
      </c>
      <c r="CG197" s="36">
        <v>0</v>
      </c>
      <c r="CI197" s="34">
        <f t="shared" si="47"/>
        <v>0.930240929982318</v>
      </c>
    </row>
    <row r="198" spans="1:87" ht="12.75">
      <c r="A198" s="33">
        <v>193</v>
      </c>
      <c r="B198" s="51" t="s">
        <v>47</v>
      </c>
      <c r="C198" s="47" t="s">
        <v>48</v>
      </c>
      <c r="D198" s="47">
        <v>97</v>
      </c>
      <c r="E198" s="36">
        <f t="shared" si="40"/>
        <v>0</v>
      </c>
      <c r="F198" s="56">
        <f t="shared" si="41"/>
        <v>120.76</v>
      </c>
      <c r="G198" s="56">
        <f t="shared" si="42"/>
        <v>156.5</v>
      </c>
      <c r="H198" s="36">
        <f t="shared" si="43"/>
        <v>0</v>
      </c>
      <c r="I198" s="36">
        <f t="shared" si="44"/>
        <v>0</v>
      </c>
      <c r="J198" s="49">
        <v>0</v>
      </c>
      <c r="K198" s="50">
        <v>0</v>
      </c>
      <c r="L198" s="50">
        <v>0</v>
      </c>
      <c r="M198" s="47">
        <v>0</v>
      </c>
      <c r="N198" s="47">
        <v>163.5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9">
        <v>0</v>
      </c>
      <c r="U198" s="49">
        <v>0</v>
      </c>
      <c r="V198" s="39">
        <v>0</v>
      </c>
      <c r="W198" s="49">
        <v>0</v>
      </c>
      <c r="X198" s="49">
        <v>0</v>
      </c>
      <c r="Y198" s="49">
        <v>100</v>
      </c>
      <c r="Z198" s="47">
        <v>0</v>
      </c>
      <c r="AA198" s="47">
        <v>0</v>
      </c>
      <c r="AB198" s="47"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66.3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7">
        <v>0</v>
      </c>
      <c r="BG198" s="47">
        <v>0</v>
      </c>
      <c r="BH198" s="47">
        <v>0</v>
      </c>
      <c r="BI198" s="47">
        <v>0</v>
      </c>
      <c r="BJ198" s="47">
        <v>0</v>
      </c>
      <c r="BN198" s="56">
        <f t="shared" si="56"/>
        <v>0</v>
      </c>
      <c r="BO198" s="57">
        <f t="shared" si="54"/>
        <v>163.5</v>
      </c>
      <c r="BP198" s="33">
        <v>0</v>
      </c>
      <c r="BQ198" s="56">
        <f t="shared" si="57"/>
        <v>0</v>
      </c>
      <c r="BR198" s="56">
        <f t="shared" si="46"/>
        <v>156.5</v>
      </c>
      <c r="BS198" s="36">
        <v>0</v>
      </c>
      <c r="BT198" s="7">
        <f t="shared" si="50"/>
        <v>120.76</v>
      </c>
      <c r="BU198" s="61">
        <f t="shared" si="55"/>
        <v>0</v>
      </c>
      <c r="BV198" s="61">
        <f t="shared" si="51"/>
        <v>0</v>
      </c>
      <c r="BW198" s="61">
        <f t="shared" si="52"/>
        <v>0</v>
      </c>
      <c r="BX198" s="61">
        <f t="shared" si="53"/>
        <v>0</v>
      </c>
      <c r="BY198" s="61">
        <f t="shared" si="58"/>
        <v>0</v>
      </c>
      <c r="CA198" s="50">
        <v>0</v>
      </c>
      <c r="CB198" s="50">
        <v>0</v>
      </c>
      <c r="CC198" s="50">
        <v>0</v>
      </c>
      <c r="CD198" s="47">
        <v>0</v>
      </c>
      <c r="CF198" s="50">
        <v>0</v>
      </c>
      <c r="CG198" s="36">
        <v>0</v>
      </c>
      <c r="CI198" s="34" t="e">
        <f t="shared" si="47"/>
        <v>#DIV/0!</v>
      </c>
    </row>
    <row r="199" spans="1:87" ht="12.75">
      <c r="A199" s="33">
        <v>194</v>
      </c>
      <c r="B199" s="51" t="s">
        <v>231</v>
      </c>
      <c r="C199" s="47" t="s">
        <v>48</v>
      </c>
      <c r="D199" s="47">
        <v>97</v>
      </c>
      <c r="E199" s="36">
        <f aca="true" t="shared" si="60" ref="E199:E262">BW199/2.204</f>
        <v>0</v>
      </c>
      <c r="F199" s="56">
        <f aca="true" t="shared" si="61" ref="F199:F262">BT199</f>
        <v>0</v>
      </c>
      <c r="G199" s="56">
        <f aca="true" t="shared" si="62" ref="G199:G262">BR199</f>
        <v>0</v>
      </c>
      <c r="H199" s="36">
        <f aca="true" t="shared" si="63" ref="H199:H262">BX199/2.204</f>
        <v>0</v>
      </c>
      <c r="I199" s="36">
        <f aca="true" t="shared" si="64" ref="I199:I262">BY199/2.204</f>
        <v>0</v>
      </c>
      <c r="J199" s="49">
        <v>0</v>
      </c>
      <c r="K199" s="50">
        <v>0</v>
      </c>
      <c r="L199" s="50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9">
        <v>0</v>
      </c>
      <c r="U199" s="49">
        <v>0</v>
      </c>
      <c r="V199" s="39">
        <v>0</v>
      </c>
      <c r="W199" s="49">
        <v>0</v>
      </c>
      <c r="X199" s="49">
        <v>0</v>
      </c>
      <c r="Y199" s="49">
        <v>100</v>
      </c>
      <c r="Z199" s="47">
        <v>0</v>
      </c>
      <c r="AA199" s="47">
        <v>0</v>
      </c>
      <c r="AB199" s="47">
        <v>0</v>
      </c>
      <c r="AC199" s="47">
        <v>0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v>0.52</v>
      </c>
      <c r="AK199" s="47">
        <v>20.6</v>
      </c>
      <c r="AL199" s="47">
        <v>0.46</v>
      </c>
      <c r="AM199" s="47">
        <v>0.01</v>
      </c>
      <c r="AN199" s="47">
        <v>2.16</v>
      </c>
      <c r="AO199" s="47">
        <v>0.05</v>
      </c>
      <c r="AP199" s="47">
        <v>0</v>
      </c>
      <c r="AQ199" s="47">
        <v>12400</v>
      </c>
      <c r="AR199" s="47">
        <v>100</v>
      </c>
      <c r="AS199" s="47">
        <v>10</v>
      </c>
      <c r="AT199" s="47">
        <v>400</v>
      </c>
      <c r="AU199" s="47">
        <v>0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7">
        <v>0</v>
      </c>
      <c r="BG199" s="47">
        <v>0</v>
      </c>
      <c r="BH199" s="47">
        <v>0</v>
      </c>
      <c r="BI199" s="47">
        <v>0</v>
      </c>
      <c r="BJ199" s="47">
        <v>0</v>
      </c>
      <c r="BN199" s="56">
        <f t="shared" si="56"/>
        <v>0</v>
      </c>
      <c r="BO199" s="57">
        <f t="shared" si="54"/>
        <v>0</v>
      </c>
      <c r="BP199" s="33">
        <v>0</v>
      </c>
      <c r="BQ199" s="56">
        <f t="shared" si="57"/>
        <v>0</v>
      </c>
      <c r="BR199" s="56">
        <f aca="true" t="shared" si="65" ref="BR199:BR262">IF(BN199+BO199+BP199*2.25+BQ199-7&gt;0,BN199+BO199+BP199*2.25+BQ199-7,0)</f>
        <v>0</v>
      </c>
      <c r="BS199" s="36">
        <v>0</v>
      </c>
      <c r="BT199" s="7">
        <f t="shared" si="50"/>
        <v>0</v>
      </c>
      <c r="BU199" s="61">
        <f t="shared" si="55"/>
        <v>0</v>
      </c>
      <c r="BV199" s="61">
        <f t="shared" si="51"/>
        <v>0</v>
      </c>
      <c r="BW199" s="61">
        <f t="shared" si="52"/>
        <v>0</v>
      </c>
      <c r="BX199" s="61">
        <f t="shared" si="53"/>
        <v>0</v>
      </c>
      <c r="BY199" s="61">
        <f t="shared" si="58"/>
        <v>0</v>
      </c>
      <c r="CA199" s="50">
        <v>0</v>
      </c>
      <c r="CB199" s="50">
        <v>0</v>
      </c>
      <c r="CC199" s="50">
        <v>0</v>
      </c>
      <c r="CD199" s="47">
        <v>0</v>
      </c>
      <c r="CF199" s="50">
        <v>0</v>
      </c>
      <c r="CG199" s="36">
        <v>0</v>
      </c>
      <c r="CI199" s="34" t="e">
        <f aca="true" t="shared" si="66" ref="CI199:CI262">(1-((S199*U199/100)/(S199-(S199*BM199/100)))^0.667)</f>
        <v>#DIV/0!</v>
      </c>
    </row>
    <row r="200" spans="1:87" ht="12.75">
      <c r="A200" s="33">
        <v>195</v>
      </c>
      <c r="B200" s="51" t="s">
        <v>232</v>
      </c>
      <c r="C200" s="47" t="s">
        <v>48</v>
      </c>
      <c r="D200" s="47">
        <v>97</v>
      </c>
      <c r="E200" s="36">
        <f t="shared" si="60"/>
        <v>0</v>
      </c>
      <c r="F200" s="56">
        <f t="shared" si="61"/>
        <v>0</v>
      </c>
      <c r="G200" s="56">
        <f t="shared" si="62"/>
        <v>0</v>
      </c>
      <c r="H200" s="36">
        <f t="shared" si="63"/>
        <v>0</v>
      </c>
      <c r="I200" s="36">
        <f t="shared" si="64"/>
        <v>0</v>
      </c>
      <c r="J200" s="49">
        <v>0</v>
      </c>
      <c r="K200" s="50">
        <v>0</v>
      </c>
      <c r="L200" s="50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9">
        <v>0</v>
      </c>
      <c r="U200" s="49">
        <v>0</v>
      </c>
      <c r="V200" s="39">
        <v>0</v>
      </c>
      <c r="W200" s="49">
        <v>0</v>
      </c>
      <c r="X200" s="49">
        <v>0</v>
      </c>
      <c r="Y200" s="49">
        <v>100</v>
      </c>
      <c r="Z200" s="47">
        <v>0</v>
      </c>
      <c r="AA200" s="47">
        <v>0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0.28</v>
      </c>
      <c r="AK200" s="47">
        <v>24.74</v>
      </c>
      <c r="AL200" s="47">
        <v>0.46</v>
      </c>
      <c r="AM200" s="47">
        <v>0.01</v>
      </c>
      <c r="AN200" s="47">
        <v>1.46</v>
      </c>
      <c r="AO200" s="47">
        <v>0.06</v>
      </c>
      <c r="AP200" s="47">
        <v>0</v>
      </c>
      <c r="AQ200" s="47">
        <v>17400</v>
      </c>
      <c r="AR200" s="47">
        <v>100</v>
      </c>
      <c r="AS200" s="47">
        <v>10</v>
      </c>
      <c r="AT200" s="47">
        <v>400</v>
      </c>
      <c r="AU200" s="47">
        <v>0</v>
      </c>
      <c r="AV200" s="47">
        <v>10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7">
        <v>0</v>
      </c>
      <c r="BG200" s="47">
        <v>0</v>
      </c>
      <c r="BH200" s="47">
        <v>0</v>
      </c>
      <c r="BI200" s="47">
        <v>0</v>
      </c>
      <c r="BJ200" s="47">
        <v>0</v>
      </c>
      <c r="BN200" s="56">
        <f t="shared" si="56"/>
        <v>0</v>
      </c>
      <c r="BO200" s="57">
        <f t="shared" si="54"/>
        <v>0</v>
      </c>
      <c r="BP200" s="33">
        <v>0</v>
      </c>
      <c r="BQ200" s="56">
        <f t="shared" si="57"/>
        <v>0</v>
      </c>
      <c r="BR200" s="56">
        <f t="shared" si="65"/>
        <v>0</v>
      </c>
      <c r="BS200" s="36">
        <v>0</v>
      </c>
      <c r="BT200" s="7">
        <f aca="true" t="shared" si="67" ref="BT200:BT263">IF(BR200&gt;60,(BR200-((0.18*BR200)-10.3)*2)/BR200*BR200,BR200)</f>
        <v>0</v>
      </c>
      <c r="BU200" s="61">
        <f t="shared" si="55"/>
        <v>0</v>
      </c>
      <c r="BV200" s="61">
        <f aca="true" t="shared" si="68" ref="BV200:BV263">IF(BU200&gt;0,IF(X200&gt;3,1.01*BU200-0.45+0.0046*(X200-3),1.01*BU200-0.45),0)</f>
        <v>0</v>
      </c>
      <c r="BW200" s="61">
        <f aca="true" t="shared" si="69" ref="BW200:BW263">IF(BV200&gt;0,IF(BV200&lt;3,0.703*BV200-0.19,IF(AND(X200&gt;=3,X200&lt;75),0.703*BV200-0.19+(((0.097*BV200+0.19)/97)*(X200-3)),BV200*0.8)),0)</f>
        <v>0</v>
      </c>
      <c r="BX200" s="61">
        <f aca="true" t="shared" si="70" ref="BX200:BX263">IF(BS200&gt;0,1.37*(BS200*0.82)-0.138*(BS200*0.82)^2+0.0105*(BS200*0.82)^3-1.12,0)</f>
        <v>0</v>
      </c>
      <c r="BY200" s="61">
        <f t="shared" si="58"/>
        <v>0</v>
      </c>
      <c r="CA200" s="50">
        <v>0</v>
      </c>
      <c r="CB200" s="50">
        <v>0</v>
      </c>
      <c r="CC200" s="50">
        <v>0</v>
      </c>
      <c r="CD200" s="47">
        <v>0</v>
      </c>
      <c r="CF200" s="50">
        <v>0</v>
      </c>
      <c r="CG200" s="36">
        <v>0</v>
      </c>
      <c r="CI200" s="34" t="e">
        <f t="shared" si="66"/>
        <v>#DIV/0!</v>
      </c>
    </row>
    <row r="201" spans="1:87" ht="12.75">
      <c r="A201" s="33">
        <v>196</v>
      </c>
      <c r="B201" s="51" t="s">
        <v>49</v>
      </c>
      <c r="C201" s="47" t="s">
        <v>48</v>
      </c>
      <c r="D201" s="47">
        <v>98</v>
      </c>
      <c r="E201" s="36">
        <f t="shared" si="60"/>
        <v>0</v>
      </c>
      <c r="F201" s="56">
        <f t="shared" si="61"/>
        <v>101.944</v>
      </c>
      <c r="G201" s="56">
        <f t="shared" si="62"/>
        <v>127.1</v>
      </c>
      <c r="H201" s="36">
        <f t="shared" si="63"/>
        <v>0</v>
      </c>
      <c r="I201" s="36">
        <f t="shared" si="64"/>
        <v>0</v>
      </c>
      <c r="J201" s="49">
        <v>0</v>
      </c>
      <c r="K201" s="50">
        <v>0</v>
      </c>
      <c r="L201" s="50">
        <v>0</v>
      </c>
      <c r="M201" s="47">
        <v>0</v>
      </c>
      <c r="N201" s="47">
        <v>134.1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9">
        <v>0</v>
      </c>
      <c r="U201" s="49">
        <v>0</v>
      </c>
      <c r="V201" s="39">
        <v>0</v>
      </c>
      <c r="W201" s="49">
        <v>0</v>
      </c>
      <c r="X201" s="49">
        <v>0</v>
      </c>
      <c r="Y201" s="49">
        <v>100</v>
      </c>
      <c r="Z201" s="47">
        <v>0</v>
      </c>
      <c r="AA201" s="47">
        <v>0</v>
      </c>
      <c r="AB201" s="47"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24.1</v>
      </c>
      <c r="AO201" s="47">
        <v>0</v>
      </c>
      <c r="AP201" s="47">
        <v>0</v>
      </c>
      <c r="AQ201" s="47">
        <v>10</v>
      </c>
      <c r="AR201" s="47">
        <v>0</v>
      </c>
      <c r="AS201" s="47">
        <v>1</v>
      </c>
      <c r="AT201" s="47">
        <v>1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7">
        <v>0</v>
      </c>
      <c r="BG201" s="47">
        <v>0</v>
      </c>
      <c r="BH201" s="47">
        <v>0</v>
      </c>
      <c r="BI201" s="47">
        <v>0</v>
      </c>
      <c r="BJ201" s="47">
        <v>0</v>
      </c>
      <c r="BN201" s="56">
        <f t="shared" si="56"/>
        <v>0</v>
      </c>
      <c r="BO201" s="57">
        <f t="shared" si="54"/>
        <v>134.1</v>
      </c>
      <c r="BP201" s="33">
        <v>0</v>
      </c>
      <c r="BQ201" s="56">
        <f t="shared" si="57"/>
        <v>0</v>
      </c>
      <c r="BR201" s="56">
        <f t="shared" si="65"/>
        <v>127.1</v>
      </c>
      <c r="BS201" s="36">
        <v>0</v>
      </c>
      <c r="BT201" s="7">
        <f t="shared" si="67"/>
        <v>101.944</v>
      </c>
      <c r="BU201" s="61">
        <f t="shared" si="55"/>
        <v>0</v>
      </c>
      <c r="BV201" s="61">
        <f t="shared" si="68"/>
        <v>0</v>
      </c>
      <c r="BW201" s="61">
        <f t="shared" si="69"/>
        <v>0</v>
      </c>
      <c r="BX201" s="61">
        <f t="shared" si="70"/>
        <v>0</v>
      </c>
      <c r="BY201" s="61">
        <f t="shared" si="58"/>
        <v>0</v>
      </c>
      <c r="CA201" s="50">
        <v>0</v>
      </c>
      <c r="CB201" s="50">
        <v>0</v>
      </c>
      <c r="CC201" s="50">
        <v>0</v>
      </c>
      <c r="CD201" s="47">
        <v>0</v>
      </c>
      <c r="CF201" s="50">
        <v>0</v>
      </c>
      <c r="CG201" s="36">
        <v>0</v>
      </c>
      <c r="CI201" s="34" t="e">
        <f t="shared" si="66"/>
        <v>#DIV/0!</v>
      </c>
    </row>
    <row r="202" spans="1:87" ht="12.75">
      <c r="A202" s="33">
        <v>197</v>
      </c>
      <c r="B202" s="51" t="s">
        <v>92</v>
      </c>
      <c r="C202" s="47" t="s">
        <v>48</v>
      </c>
      <c r="D202" s="47">
        <v>100</v>
      </c>
      <c r="E202" s="36">
        <f t="shared" si="60"/>
        <v>0</v>
      </c>
      <c r="F202" s="56">
        <f t="shared" si="61"/>
        <v>0</v>
      </c>
      <c r="G202" s="56">
        <f t="shared" si="62"/>
        <v>0</v>
      </c>
      <c r="H202" s="36">
        <f t="shared" si="63"/>
        <v>0</v>
      </c>
      <c r="I202" s="36">
        <f t="shared" si="64"/>
        <v>0</v>
      </c>
      <c r="J202" s="49">
        <v>0</v>
      </c>
      <c r="K202" s="50">
        <v>0</v>
      </c>
      <c r="L202" s="50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9">
        <v>0</v>
      </c>
      <c r="U202" s="49">
        <v>0</v>
      </c>
      <c r="V202" s="39">
        <v>0</v>
      </c>
      <c r="W202" s="49">
        <v>0</v>
      </c>
      <c r="X202" s="49">
        <v>0</v>
      </c>
      <c r="Y202" s="49">
        <v>100</v>
      </c>
      <c r="Z202" s="47">
        <v>0</v>
      </c>
      <c r="AA202" s="47"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27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7">
        <v>0</v>
      </c>
      <c r="BG202" s="47">
        <v>0</v>
      </c>
      <c r="BH202" s="47">
        <v>0</v>
      </c>
      <c r="BI202" s="47">
        <v>0</v>
      </c>
      <c r="BJ202" s="47">
        <v>0</v>
      </c>
      <c r="BN202" s="56">
        <f t="shared" si="56"/>
        <v>0</v>
      </c>
      <c r="BO202" s="57">
        <f t="shared" si="54"/>
        <v>0</v>
      </c>
      <c r="BP202" s="33">
        <v>0</v>
      </c>
      <c r="BQ202" s="56">
        <f t="shared" si="57"/>
        <v>0</v>
      </c>
      <c r="BR202" s="56">
        <f t="shared" si="65"/>
        <v>0</v>
      </c>
      <c r="BS202" s="36">
        <v>0</v>
      </c>
      <c r="BT202" s="7">
        <f t="shared" si="67"/>
        <v>0</v>
      </c>
      <c r="BU202" s="61">
        <f t="shared" si="55"/>
        <v>0</v>
      </c>
      <c r="BV202" s="61">
        <f t="shared" si="68"/>
        <v>0</v>
      </c>
      <c r="BW202" s="61">
        <f t="shared" si="69"/>
        <v>0</v>
      </c>
      <c r="BX202" s="61">
        <f t="shared" si="70"/>
        <v>0</v>
      </c>
      <c r="BY202" s="61">
        <f t="shared" si="58"/>
        <v>0</v>
      </c>
      <c r="CA202" s="50">
        <v>0</v>
      </c>
      <c r="CB202" s="50">
        <v>0</v>
      </c>
      <c r="CC202" s="50">
        <v>0</v>
      </c>
      <c r="CD202" s="47">
        <v>0</v>
      </c>
      <c r="CF202" s="50">
        <v>0</v>
      </c>
      <c r="CG202" s="36">
        <v>0</v>
      </c>
      <c r="CI202" s="34" t="e">
        <f t="shared" si="66"/>
        <v>#DIV/0!</v>
      </c>
    </row>
    <row r="203" spans="1:87" ht="12.75">
      <c r="A203" s="33">
        <v>198</v>
      </c>
      <c r="B203" s="51" t="s">
        <v>93</v>
      </c>
      <c r="C203" s="47" t="s">
        <v>48</v>
      </c>
      <c r="D203" s="47">
        <v>95</v>
      </c>
      <c r="E203" s="36">
        <f t="shared" si="60"/>
        <v>0</v>
      </c>
      <c r="F203" s="56">
        <f t="shared" si="61"/>
        <v>0</v>
      </c>
      <c r="G203" s="56">
        <f t="shared" si="62"/>
        <v>0</v>
      </c>
      <c r="H203" s="36">
        <f t="shared" si="63"/>
        <v>0</v>
      </c>
      <c r="I203" s="36">
        <f t="shared" si="64"/>
        <v>0</v>
      </c>
      <c r="J203" s="49">
        <v>0</v>
      </c>
      <c r="K203" s="50">
        <v>0</v>
      </c>
      <c r="L203" s="50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9">
        <v>0</v>
      </c>
      <c r="U203" s="49">
        <v>0</v>
      </c>
      <c r="V203" s="39">
        <v>0</v>
      </c>
      <c r="W203" s="49">
        <v>0</v>
      </c>
      <c r="X203" s="49">
        <v>0</v>
      </c>
      <c r="Y203" s="49">
        <v>100</v>
      </c>
      <c r="Z203" s="47">
        <v>0</v>
      </c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16</v>
      </c>
      <c r="AK203" s="47">
        <v>21.2</v>
      </c>
      <c r="AL203" s="47">
        <v>0.7</v>
      </c>
      <c r="AM203" s="47">
        <v>0.04</v>
      </c>
      <c r="AN203" s="47">
        <v>1</v>
      </c>
      <c r="AO203" s="47">
        <v>0.08</v>
      </c>
      <c r="AP203" s="47">
        <v>0</v>
      </c>
      <c r="AQ203" s="47">
        <v>0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7">
        <v>0</v>
      </c>
      <c r="BG203" s="47">
        <v>0</v>
      </c>
      <c r="BH203" s="47">
        <v>0</v>
      </c>
      <c r="BI203" s="47">
        <v>0</v>
      </c>
      <c r="BJ203" s="47">
        <v>0</v>
      </c>
      <c r="BN203" s="56">
        <f t="shared" si="56"/>
        <v>0</v>
      </c>
      <c r="BO203" s="57">
        <f aca="true" t="shared" si="71" ref="BO203:BO266">IF(N203&gt;0,IF(C203="F",N203*EXP(-1.2*(BL203/N203)),(1-(0.4*(BL203/N203)))*N203),0)</f>
        <v>0</v>
      </c>
      <c r="BP203" s="33">
        <v>0</v>
      </c>
      <c r="BQ203" s="56">
        <f t="shared" si="57"/>
        <v>0</v>
      </c>
      <c r="BR203" s="56">
        <f t="shared" si="65"/>
        <v>0</v>
      </c>
      <c r="BS203" s="36">
        <v>0</v>
      </c>
      <c r="BT203" s="7">
        <f t="shared" si="67"/>
        <v>0</v>
      </c>
      <c r="BU203" s="61">
        <f aca="true" t="shared" si="72" ref="BU203:BU266">IF(BR203&gt;0,(BR203-((0.18*BR203)-10.3)*2)/BR203*BS203,0)</f>
        <v>0</v>
      </c>
      <c r="BV203" s="61">
        <f t="shared" si="68"/>
        <v>0</v>
      </c>
      <c r="BW203" s="61">
        <f t="shared" si="69"/>
        <v>0</v>
      </c>
      <c r="BX203" s="61">
        <f t="shared" si="70"/>
        <v>0</v>
      </c>
      <c r="BY203" s="61">
        <f t="shared" si="58"/>
        <v>0</v>
      </c>
      <c r="CA203" s="50">
        <v>0</v>
      </c>
      <c r="CB203" s="50">
        <v>0</v>
      </c>
      <c r="CC203" s="50">
        <v>0</v>
      </c>
      <c r="CD203" s="47">
        <v>0</v>
      </c>
      <c r="CF203" s="50">
        <v>0</v>
      </c>
      <c r="CG203" s="36">
        <v>0</v>
      </c>
      <c r="CI203" s="34" t="e">
        <f t="shared" si="66"/>
        <v>#DIV/0!</v>
      </c>
    </row>
    <row r="204" spans="1:87" ht="12.75">
      <c r="A204" s="33">
        <v>199</v>
      </c>
      <c r="B204" s="51" t="s">
        <v>94</v>
      </c>
      <c r="C204" s="47" t="s">
        <v>48</v>
      </c>
      <c r="D204" s="47">
        <v>90</v>
      </c>
      <c r="E204" s="36">
        <f t="shared" si="60"/>
        <v>0</v>
      </c>
      <c r="F204" s="56">
        <f t="shared" si="61"/>
        <v>0</v>
      </c>
      <c r="G204" s="56">
        <f t="shared" si="62"/>
        <v>0</v>
      </c>
      <c r="H204" s="36">
        <f t="shared" si="63"/>
        <v>0</v>
      </c>
      <c r="I204" s="36">
        <f t="shared" si="64"/>
        <v>0</v>
      </c>
      <c r="J204" s="49">
        <v>0</v>
      </c>
      <c r="K204" s="50">
        <v>0</v>
      </c>
      <c r="L204" s="50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9">
        <v>0</v>
      </c>
      <c r="U204" s="49">
        <v>0</v>
      </c>
      <c r="V204" s="39">
        <v>0</v>
      </c>
      <c r="W204" s="49">
        <v>0</v>
      </c>
      <c r="X204" s="49">
        <v>0</v>
      </c>
      <c r="Y204" s="49">
        <v>100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30.11</v>
      </c>
      <c r="AK204" s="47">
        <v>14.14</v>
      </c>
      <c r="AL204" s="47">
        <v>0.59</v>
      </c>
      <c r="AM204" s="47">
        <v>0.16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7">
        <v>0</v>
      </c>
      <c r="BG204" s="47">
        <v>0</v>
      </c>
      <c r="BH204" s="47">
        <v>0</v>
      </c>
      <c r="BI204" s="47">
        <v>0</v>
      </c>
      <c r="BJ204" s="47">
        <v>0</v>
      </c>
      <c r="BN204" s="56">
        <f t="shared" si="56"/>
        <v>0</v>
      </c>
      <c r="BO204" s="57">
        <f t="shared" si="71"/>
        <v>0</v>
      </c>
      <c r="BP204" s="33">
        <v>0</v>
      </c>
      <c r="BQ204" s="56">
        <f t="shared" si="57"/>
        <v>0</v>
      </c>
      <c r="BR204" s="56">
        <f t="shared" si="65"/>
        <v>0</v>
      </c>
      <c r="BS204" s="36">
        <v>0</v>
      </c>
      <c r="BT204" s="7">
        <f t="shared" si="67"/>
        <v>0</v>
      </c>
      <c r="BU204" s="61">
        <f t="shared" si="72"/>
        <v>0</v>
      </c>
      <c r="BV204" s="61">
        <f t="shared" si="68"/>
        <v>0</v>
      </c>
      <c r="BW204" s="61">
        <f t="shared" si="69"/>
        <v>0</v>
      </c>
      <c r="BX204" s="61">
        <f t="shared" si="70"/>
        <v>0</v>
      </c>
      <c r="BY204" s="61">
        <f t="shared" si="58"/>
        <v>0</v>
      </c>
      <c r="CA204" s="50">
        <v>0</v>
      </c>
      <c r="CB204" s="50">
        <v>0</v>
      </c>
      <c r="CC204" s="50">
        <v>0</v>
      </c>
      <c r="CD204" s="47">
        <v>0</v>
      </c>
      <c r="CF204" s="50">
        <v>0</v>
      </c>
      <c r="CG204" s="36">
        <v>0</v>
      </c>
      <c r="CI204" s="34" t="e">
        <f t="shared" si="66"/>
        <v>#DIV/0!</v>
      </c>
    </row>
    <row r="205" spans="1:87" ht="12.75">
      <c r="A205" s="33">
        <v>200</v>
      </c>
      <c r="B205" s="51" t="s">
        <v>95</v>
      </c>
      <c r="C205" s="47" t="s">
        <v>48</v>
      </c>
      <c r="D205" s="47">
        <v>97</v>
      </c>
      <c r="E205" s="36">
        <f t="shared" si="60"/>
        <v>0</v>
      </c>
      <c r="F205" s="56">
        <f t="shared" si="61"/>
        <v>0</v>
      </c>
      <c r="G205" s="56">
        <f t="shared" si="62"/>
        <v>0</v>
      </c>
      <c r="H205" s="36">
        <f t="shared" si="63"/>
        <v>0</v>
      </c>
      <c r="I205" s="36">
        <f t="shared" si="64"/>
        <v>0</v>
      </c>
      <c r="J205" s="49">
        <v>0</v>
      </c>
      <c r="K205" s="50">
        <v>0</v>
      </c>
      <c r="L205" s="50">
        <v>0</v>
      </c>
      <c r="M205" s="47">
        <v>0</v>
      </c>
      <c r="N205" s="47">
        <v>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9">
        <v>0</v>
      </c>
      <c r="U205" s="49">
        <v>0</v>
      </c>
      <c r="V205" s="39">
        <v>0</v>
      </c>
      <c r="W205" s="49">
        <v>0</v>
      </c>
      <c r="X205" s="49">
        <v>0</v>
      </c>
      <c r="Y205" s="49">
        <v>100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30.71</v>
      </c>
      <c r="AK205" s="47">
        <v>12.86</v>
      </c>
      <c r="AL205" s="47">
        <v>0.33</v>
      </c>
      <c r="AM205" s="47">
        <v>0.19</v>
      </c>
      <c r="AN205" s="47">
        <v>2.51</v>
      </c>
      <c r="AO205" s="47">
        <v>5.69</v>
      </c>
      <c r="AP205" s="47">
        <v>0</v>
      </c>
      <c r="AQ205" s="47">
        <v>26700</v>
      </c>
      <c r="AR205" s="47">
        <v>100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7">
        <v>0</v>
      </c>
      <c r="BG205" s="47">
        <v>0</v>
      </c>
      <c r="BH205" s="47">
        <v>0</v>
      </c>
      <c r="BI205" s="47">
        <v>0</v>
      </c>
      <c r="BJ205" s="47">
        <v>0</v>
      </c>
      <c r="BN205" s="56">
        <f t="shared" si="56"/>
        <v>0</v>
      </c>
      <c r="BO205" s="57">
        <f t="shared" si="71"/>
        <v>0</v>
      </c>
      <c r="BP205" s="33">
        <v>0</v>
      </c>
      <c r="BQ205" s="56">
        <f t="shared" si="57"/>
        <v>0</v>
      </c>
      <c r="BR205" s="56">
        <f t="shared" si="65"/>
        <v>0</v>
      </c>
      <c r="BS205" s="36">
        <v>0</v>
      </c>
      <c r="BT205" s="7">
        <f t="shared" si="67"/>
        <v>0</v>
      </c>
      <c r="BU205" s="61">
        <f t="shared" si="72"/>
        <v>0</v>
      </c>
      <c r="BV205" s="61">
        <f t="shared" si="68"/>
        <v>0</v>
      </c>
      <c r="BW205" s="61">
        <f t="shared" si="69"/>
        <v>0</v>
      </c>
      <c r="BX205" s="61">
        <f t="shared" si="70"/>
        <v>0</v>
      </c>
      <c r="BY205" s="61">
        <f t="shared" si="58"/>
        <v>0</v>
      </c>
      <c r="CA205" s="50">
        <v>0</v>
      </c>
      <c r="CB205" s="50">
        <v>0</v>
      </c>
      <c r="CC205" s="50">
        <v>0</v>
      </c>
      <c r="CD205" s="47">
        <v>0</v>
      </c>
      <c r="CF205" s="50">
        <v>0</v>
      </c>
      <c r="CG205" s="36">
        <v>0</v>
      </c>
      <c r="CI205" s="34" t="e">
        <f t="shared" si="66"/>
        <v>#DIV/0!</v>
      </c>
    </row>
    <row r="206" spans="1:87" ht="12.75">
      <c r="A206" s="33">
        <v>201</v>
      </c>
      <c r="B206" s="51" t="s">
        <v>96</v>
      </c>
      <c r="C206" s="47" t="s">
        <v>48</v>
      </c>
      <c r="D206" s="47">
        <v>98</v>
      </c>
      <c r="E206" s="36">
        <f t="shared" si="60"/>
        <v>0</v>
      </c>
      <c r="F206" s="56">
        <f t="shared" si="61"/>
        <v>0</v>
      </c>
      <c r="G206" s="56">
        <f t="shared" si="62"/>
        <v>0</v>
      </c>
      <c r="H206" s="36">
        <f t="shared" si="63"/>
        <v>0</v>
      </c>
      <c r="I206" s="36">
        <f t="shared" si="64"/>
        <v>0</v>
      </c>
      <c r="J206" s="49">
        <v>0</v>
      </c>
      <c r="K206" s="50">
        <v>0</v>
      </c>
      <c r="L206" s="50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9">
        <v>0</v>
      </c>
      <c r="U206" s="49">
        <v>0</v>
      </c>
      <c r="V206" s="39">
        <v>0</v>
      </c>
      <c r="W206" s="49">
        <v>0</v>
      </c>
      <c r="X206" s="49">
        <v>0</v>
      </c>
      <c r="Y206" s="49">
        <v>100</v>
      </c>
      <c r="Z206" s="47">
        <v>0</v>
      </c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39.39</v>
      </c>
      <c r="AK206" s="47">
        <v>0.04</v>
      </c>
      <c r="AL206" s="47">
        <v>0.05</v>
      </c>
      <c r="AM206" s="47">
        <v>0.06</v>
      </c>
      <c r="AN206" s="47">
        <v>0</v>
      </c>
      <c r="AO206" s="47">
        <v>0.06</v>
      </c>
      <c r="AP206" s="47">
        <v>0</v>
      </c>
      <c r="AQ206" s="47">
        <v>300</v>
      </c>
      <c r="AR206" s="47">
        <v>0</v>
      </c>
      <c r="AS206" s="47">
        <v>0</v>
      </c>
      <c r="AT206" s="47">
        <v>300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7">
        <v>0</v>
      </c>
      <c r="BG206" s="47">
        <v>0</v>
      </c>
      <c r="BH206" s="47">
        <v>0</v>
      </c>
      <c r="BI206" s="47">
        <v>0</v>
      </c>
      <c r="BJ206" s="47">
        <v>0</v>
      </c>
      <c r="BN206" s="56">
        <f t="shared" si="56"/>
        <v>0</v>
      </c>
      <c r="BO206" s="57">
        <f t="shared" si="71"/>
        <v>0</v>
      </c>
      <c r="BP206" s="33">
        <v>0</v>
      </c>
      <c r="BQ206" s="56">
        <f t="shared" si="57"/>
        <v>0</v>
      </c>
      <c r="BR206" s="56">
        <f t="shared" si="65"/>
        <v>0</v>
      </c>
      <c r="BS206" s="36">
        <v>0</v>
      </c>
      <c r="BT206" s="7">
        <f t="shared" si="67"/>
        <v>0</v>
      </c>
      <c r="BU206" s="61">
        <f t="shared" si="72"/>
        <v>0</v>
      </c>
      <c r="BV206" s="61">
        <f t="shared" si="68"/>
        <v>0</v>
      </c>
      <c r="BW206" s="61">
        <f t="shared" si="69"/>
        <v>0</v>
      </c>
      <c r="BX206" s="61">
        <f t="shared" si="70"/>
        <v>0</v>
      </c>
      <c r="BY206" s="61">
        <f t="shared" si="58"/>
        <v>0</v>
      </c>
      <c r="CA206" s="50">
        <v>0</v>
      </c>
      <c r="CB206" s="50">
        <v>0</v>
      </c>
      <c r="CC206" s="50">
        <v>0</v>
      </c>
      <c r="CD206" s="47">
        <v>0</v>
      </c>
      <c r="CF206" s="50">
        <v>0</v>
      </c>
      <c r="CG206" s="36">
        <v>0</v>
      </c>
      <c r="CI206" s="34" t="e">
        <f t="shared" si="66"/>
        <v>#DIV/0!</v>
      </c>
    </row>
    <row r="207" spans="1:87" ht="12.75">
      <c r="A207" s="33">
        <v>202</v>
      </c>
      <c r="B207" s="51" t="s">
        <v>233</v>
      </c>
      <c r="C207" s="47" t="s">
        <v>48</v>
      </c>
      <c r="D207" s="47">
        <v>98</v>
      </c>
      <c r="E207" s="36">
        <f t="shared" si="60"/>
        <v>0</v>
      </c>
      <c r="F207" s="56">
        <f t="shared" si="61"/>
        <v>0</v>
      </c>
      <c r="G207" s="56">
        <f t="shared" si="62"/>
        <v>0</v>
      </c>
      <c r="H207" s="36">
        <f t="shared" si="63"/>
        <v>0</v>
      </c>
      <c r="I207" s="36">
        <f t="shared" si="64"/>
        <v>0</v>
      </c>
      <c r="J207" s="49">
        <v>0</v>
      </c>
      <c r="K207" s="50">
        <v>0</v>
      </c>
      <c r="L207" s="50">
        <v>0</v>
      </c>
      <c r="M207" s="47">
        <v>0</v>
      </c>
      <c r="N207" s="47">
        <v>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9">
        <v>0</v>
      </c>
      <c r="U207" s="49">
        <v>0</v>
      </c>
      <c r="V207" s="39">
        <v>0</v>
      </c>
      <c r="W207" s="49">
        <v>0</v>
      </c>
      <c r="X207" s="49">
        <v>0</v>
      </c>
      <c r="Y207" s="49">
        <v>100</v>
      </c>
      <c r="Z207" s="47">
        <v>0</v>
      </c>
      <c r="AA207" s="47"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36.1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63.9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7">
        <v>0</v>
      </c>
      <c r="BG207" s="47">
        <v>0</v>
      </c>
      <c r="BH207" s="47">
        <v>0</v>
      </c>
      <c r="BI207" s="47">
        <v>0</v>
      </c>
      <c r="BJ207" s="47">
        <v>0</v>
      </c>
      <c r="BN207" s="56">
        <f t="shared" si="56"/>
        <v>0</v>
      </c>
      <c r="BO207" s="57">
        <f t="shared" si="71"/>
        <v>0</v>
      </c>
      <c r="BP207" s="33">
        <v>0</v>
      </c>
      <c r="BQ207" s="56">
        <f t="shared" si="57"/>
        <v>0</v>
      </c>
      <c r="BR207" s="56">
        <f t="shared" si="65"/>
        <v>0</v>
      </c>
      <c r="BS207" s="36">
        <v>0</v>
      </c>
      <c r="BT207" s="7">
        <f t="shared" si="67"/>
        <v>0</v>
      </c>
      <c r="BU207" s="61">
        <f t="shared" si="72"/>
        <v>0</v>
      </c>
      <c r="BV207" s="61">
        <f t="shared" si="68"/>
        <v>0</v>
      </c>
      <c r="BW207" s="61">
        <f t="shared" si="69"/>
        <v>0</v>
      </c>
      <c r="BX207" s="61">
        <f t="shared" si="70"/>
        <v>0</v>
      </c>
      <c r="BY207" s="61">
        <f t="shared" si="58"/>
        <v>0</v>
      </c>
      <c r="CA207" s="50">
        <v>0</v>
      </c>
      <c r="CB207" s="50">
        <v>0</v>
      </c>
      <c r="CC207" s="50">
        <v>0</v>
      </c>
      <c r="CD207" s="47">
        <v>0</v>
      </c>
      <c r="CF207" s="50">
        <v>0</v>
      </c>
      <c r="CG207" s="36">
        <v>0</v>
      </c>
      <c r="CI207" s="34" t="e">
        <f t="shared" si="66"/>
        <v>#DIV/0!</v>
      </c>
    </row>
    <row r="208" spans="1:87" ht="12.75">
      <c r="A208" s="33">
        <v>203</v>
      </c>
      <c r="B208" s="51" t="s">
        <v>234</v>
      </c>
      <c r="C208" s="47" t="s">
        <v>48</v>
      </c>
      <c r="D208" s="47">
        <v>98</v>
      </c>
      <c r="E208" s="36">
        <f t="shared" si="60"/>
        <v>0</v>
      </c>
      <c r="F208" s="56">
        <f t="shared" si="61"/>
        <v>0</v>
      </c>
      <c r="G208" s="56">
        <f t="shared" si="62"/>
        <v>0</v>
      </c>
      <c r="H208" s="36">
        <f t="shared" si="63"/>
        <v>0</v>
      </c>
      <c r="I208" s="36">
        <f t="shared" si="64"/>
        <v>0</v>
      </c>
      <c r="J208" s="49">
        <v>0</v>
      </c>
      <c r="K208" s="50">
        <v>0</v>
      </c>
      <c r="L208" s="50">
        <v>0</v>
      </c>
      <c r="M208" s="47">
        <v>0</v>
      </c>
      <c r="N208" s="47">
        <v>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9">
        <v>0</v>
      </c>
      <c r="U208" s="49">
        <v>0</v>
      </c>
      <c r="V208" s="39">
        <v>0</v>
      </c>
      <c r="W208" s="49">
        <v>0</v>
      </c>
      <c r="X208" s="49">
        <v>0</v>
      </c>
      <c r="Y208" s="49">
        <v>100</v>
      </c>
      <c r="Z208" s="47">
        <v>0</v>
      </c>
      <c r="AA208" s="47">
        <v>0</v>
      </c>
      <c r="AB208" s="47">
        <v>0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27.3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48.2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7">
        <v>0</v>
      </c>
      <c r="BG208" s="47">
        <v>0</v>
      </c>
      <c r="BH208" s="47">
        <v>0</v>
      </c>
      <c r="BI208" s="47">
        <v>0</v>
      </c>
      <c r="BJ208" s="47">
        <v>0</v>
      </c>
      <c r="BN208" s="56">
        <f t="shared" si="56"/>
        <v>0</v>
      </c>
      <c r="BO208" s="57">
        <f t="shared" si="71"/>
        <v>0</v>
      </c>
      <c r="BP208" s="33">
        <v>0</v>
      </c>
      <c r="BQ208" s="56">
        <f t="shared" si="57"/>
        <v>0</v>
      </c>
      <c r="BR208" s="56">
        <f t="shared" si="65"/>
        <v>0</v>
      </c>
      <c r="BS208" s="36">
        <v>0</v>
      </c>
      <c r="BT208" s="7">
        <f t="shared" si="67"/>
        <v>0</v>
      </c>
      <c r="BU208" s="61">
        <f t="shared" si="72"/>
        <v>0</v>
      </c>
      <c r="BV208" s="61">
        <f t="shared" si="68"/>
        <v>0</v>
      </c>
      <c r="BW208" s="61">
        <f t="shared" si="69"/>
        <v>0</v>
      </c>
      <c r="BX208" s="61">
        <f t="shared" si="70"/>
        <v>0</v>
      </c>
      <c r="BY208" s="61">
        <f t="shared" si="58"/>
        <v>0</v>
      </c>
      <c r="CA208" s="50">
        <v>0</v>
      </c>
      <c r="CB208" s="50">
        <v>0</v>
      </c>
      <c r="CC208" s="50">
        <v>0</v>
      </c>
      <c r="CD208" s="47">
        <v>0</v>
      </c>
      <c r="CF208" s="50">
        <v>0</v>
      </c>
      <c r="CG208" s="36">
        <v>0</v>
      </c>
      <c r="CI208" s="34" t="e">
        <f t="shared" si="66"/>
        <v>#DIV/0!</v>
      </c>
    </row>
    <row r="209" spans="1:87" ht="12.75">
      <c r="A209" s="33">
        <v>204</v>
      </c>
      <c r="B209" s="51" t="s">
        <v>235</v>
      </c>
      <c r="C209" s="47" t="s">
        <v>48</v>
      </c>
      <c r="D209" s="47">
        <v>97</v>
      </c>
      <c r="E209" s="36">
        <f t="shared" si="60"/>
        <v>0</v>
      </c>
      <c r="F209" s="56">
        <f t="shared" si="61"/>
        <v>0</v>
      </c>
      <c r="G209" s="56">
        <f t="shared" si="62"/>
        <v>0</v>
      </c>
      <c r="H209" s="36">
        <f t="shared" si="63"/>
        <v>0</v>
      </c>
      <c r="I209" s="36">
        <f t="shared" si="64"/>
        <v>0</v>
      </c>
      <c r="J209" s="49">
        <v>0</v>
      </c>
      <c r="K209" s="50">
        <v>0</v>
      </c>
      <c r="L209" s="50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9">
        <v>0</v>
      </c>
      <c r="U209" s="49">
        <v>0</v>
      </c>
      <c r="V209" s="39">
        <v>0</v>
      </c>
      <c r="W209" s="49">
        <v>0</v>
      </c>
      <c r="X209" s="49">
        <v>0</v>
      </c>
      <c r="Y209" s="49">
        <v>100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16.4</v>
      </c>
      <c r="AK209" s="47">
        <v>21.6</v>
      </c>
      <c r="AL209" s="47">
        <v>0.61</v>
      </c>
      <c r="AM209" s="47">
        <v>0.08</v>
      </c>
      <c r="AN209" s="47">
        <v>1.22</v>
      </c>
      <c r="AO209" s="47">
        <v>0.06</v>
      </c>
      <c r="AP209" s="47">
        <v>0</v>
      </c>
      <c r="AQ209" s="47">
        <v>15800</v>
      </c>
      <c r="AR209" s="47">
        <v>90</v>
      </c>
      <c r="AS209" s="47">
        <v>10</v>
      </c>
      <c r="AT209" s="47">
        <v>360</v>
      </c>
      <c r="AU209" s="47">
        <v>0</v>
      </c>
      <c r="AV209" s="47">
        <v>10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7">
        <v>0</v>
      </c>
      <c r="BG209" s="47">
        <v>0</v>
      </c>
      <c r="BH209" s="47">
        <v>0</v>
      </c>
      <c r="BI209" s="47">
        <v>0</v>
      </c>
      <c r="BJ209" s="47">
        <v>0</v>
      </c>
      <c r="BN209" s="56">
        <f t="shared" si="56"/>
        <v>0</v>
      </c>
      <c r="BO209" s="57">
        <f t="shared" si="71"/>
        <v>0</v>
      </c>
      <c r="BP209" s="33">
        <v>0</v>
      </c>
      <c r="BQ209" s="56">
        <f t="shared" si="57"/>
        <v>0</v>
      </c>
      <c r="BR209" s="56">
        <f t="shared" si="65"/>
        <v>0</v>
      </c>
      <c r="BS209" s="36">
        <v>0</v>
      </c>
      <c r="BT209" s="7">
        <f t="shared" si="67"/>
        <v>0</v>
      </c>
      <c r="BU209" s="61">
        <f t="shared" si="72"/>
        <v>0</v>
      </c>
      <c r="BV209" s="61">
        <f t="shared" si="68"/>
        <v>0</v>
      </c>
      <c r="BW209" s="61">
        <f t="shared" si="69"/>
        <v>0</v>
      </c>
      <c r="BX209" s="61">
        <f t="shared" si="70"/>
        <v>0</v>
      </c>
      <c r="BY209" s="61">
        <f t="shared" si="58"/>
        <v>0</v>
      </c>
      <c r="CA209" s="50">
        <v>0</v>
      </c>
      <c r="CB209" s="50">
        <v>0</v>
      </c>
      <c r="CC209" s="50">
        <v>0</v>
      </c>
      <c r="CD209" s="47">
        <v>0</v>
      </c>
      <c r="CF209" s="50">
        <v>0</v>
      </c>
      <c r="CG209" s="36">
        <v>0</v>
      </c>
      <c r="CI209" s="34" t="e">
        <f t="shared" si="66"/>
        <v>#DIV/0!</v>
      </c>
    </row>
    <row r="210" spans="1:87" ht="12.75">
      <c r="A210" s="33">
        <v>205</v>
      </c>
      <c r="B210" s="51" t="s">
        <v>97</v>
      </c>
      <c r="C210" s="47" t="s">
        <v>48</v>
      </c>
      <c r="D210" s="47">
        <v>98</v>
      </c>
      <c r="E210" s="36">
        <f t="shared" si="60"/>
        <v>0</v>
      </c>
      <c r="F210" s="56">
        <f t="shared" si="61"/>
        <v>0</v>
      </c>
      <c r="G210" s="56">
        <f t="shared" si="62"/>
        <v>0</v>
      </c>
      <c r="H210" s="36">
        <f t="shared" si="63"/>
        <v>0</v>
      </c>
      <c r="I210" s="36">
        <f t="shared" si="64"/>
        <v>0</v>
      </c>
      <c r="J210" s="49">
        <v>0</v>
      </c>
      <c r="K210" s="50">
        <v>0</v>
      </c>
      <c r="L210" s="50">
        <v>0</v>
      </c>
      <c r="M210" s="47">
        <v>0</v>
      </c>
      <c r="N210" s="47">
        <v>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9">
        <v>0</v>
      </c>
      <c r="U210" s="49">
        <v>0</v>
      </c>
      <c r="V210" s="39">
        <v>0</v>
      </c>
      <c r="W210" s="49">
        <v>0</v>
      </c>
      <c r="X210" s="49">
        <v>0</v>
      </c>
      <c r="Y210" s="49">
        <v>100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24</v>
      </c>
      <c r="AK210" s="47">
        <v>0</v>
      </c>
      <c r="AL210" s="47">
        <v>0</v>
      </c>
      <c r="AM210" s="47">
        <v>0</v>
      </c>
      <c r="AN210" s="47">
        <v>18.8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7">
        <v>0</v>
      </c>
      <c r="BG210" s="47">
        <v>0</v>
      </c>
      <c r="BH210" s="47">
        <v>0</v>
      </c>
      <c r="BI210" s="47">
        <v>0</v>
      </c>
      <c r="BJ210" s="47">
        <v>0</v>
      </c>
      <c r="BN210" s="56">
        <f t="shared" si="56"/>
        <v>0</v>
      </c>
      <c r="BO210" s="57">
        <f t="shared" si="71"/>
        <v>0</v>
      </c>
      <c r="BP210" s="33">
        <v>0</v>
      </c>
      <c r="BQ210" s="56">
        <f t="shared" si="57"/>
        <v>0</v>
      </c>
      <c r="BR210" s="56">
        <f t="shared" si="65"/>
        <v>0</v>
      </c>
      <c r="BS210" s="36">
        <v>0</v>
      </c>
      <c r="BT210" s="7">
        <f t="shared" si="67"/>
        <v>0</v>
      </c>
      <c r="BU210" s="61">
        <f t="shared" si="72"/>
        <v>0</v>
      </c>
      <c r="BV210" s="61">
        <f t="shared" si="68"/>
        <v>0</v>
      </c>
      <c r="BW210" s="61">
        <f t="shared" si="69"/>
        <v>0</v>
      </c>
      <c r="BX210" s="61">
        <f t="shared" si="70"/>
        <v>0</v>
      </c>
      <c r="BY210" s="61">
        <f t="shared" si="58"/>
        <v>0</v>
      </c>
      <c r="CA210" s="50">
        <v>0</v>
      </c>
      <c r="CB210" s="50">
        <v>0</v>
      </c>
      <c r="CC210" s="50">
        <v>0</v>
      </c>
      <c r="CD210" s="47">
        <v>0</v>
      </c>
      <c r="CF210" s="50">
        <v>0</v>
      </c>
      <c r="CG210" s="36">
        <v>0</v>
      </c>
      <c r="CI210" s="34" t="e">
        <f t="shared" si="66"/>
        <v>#DIV/0!</v>
      </c>
    </row>
    <row r="211" spans="1:87" ht="12.75">
      <c r="A211" s="33">
        <v>206</v>
      </c>
      <c r="B211" s="51" t="s">
        <v>98</v>
      </c>
      <c r="C211" s="47" t="s">
        <v>48</v>
      </c>
      <c r="D211" s="47">
        <v>99</v>
      </c>
      <c r="E211" s="36">
        <f t="shared" si="60"/>
        <v>0</v>
      </c>
      <c r="F211" s="56">
        <f t="shared" si="61"/>
        <v>0</v>
      </c>
      <c r="G211" s="56">
        <f t="shared" si="62"/>
        <v>0</v>
      </c>
      <c r="H211" s="36">
        <f t="shared" si="63"/>
        <v>0</v>
      </c>
      <c r="I211" s="36">
        <f t="shared" si="64"/>
        <v>0</v>
      </c>
      <c r="J211" s="49">
        <v>0</v>
      </c>
      <c r="K211" s="50">
        <v>0</v>
      </c>
      <c r="L211" s="50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9">
        <v>0</v>
      </c>
      <c r="U211" s="49">
        <v>0</v>
      </c>
      <c r="V211" s="39">
        <v>0</v>
      </c>
      <c r="W211" s="49">
        <v>0</v>
      </c>
      <c r="X211" s="49">
        <v>0</v>
      </c>
      <c r="Y211" s="49">
        <v>100</v>
      </c>
      <c r="Z211" s="47">
        <v>0</v>
      </c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0.2</v>
      </c>
      <c r="AO211" s="47">
        <v>0</v>
      </c>
      <c r="AP211" s="47">
        <v>0</v>
      </c>
      <c r="AQ211" s="47">
        <v>500</v>
      </c>
      <c r="AR211" s="47">
        <v>0</v>
      </c>
      <c r="AS211" s="47">
        <v>0</v>
      </c>
      <c r="AT211" s="47">
        <v>0</v>
      </c>
      <c r="AU211" s="47">
        <v>0</v>
      </c>
      <c r="AV211" s="47">
        <v>460000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7">
        <v>0</v>
      </c>
      <c r="BG211" s="47">
        <v>0</v>
      </c>
      <c r="BH211" s="47">
        <v>0</v>
      </c>
      <c r="BI211" s="47">
        <v>0</v>
      </c>
      <c r="BJ211" s="47">
        <v>0</v>
      </c>
      <c r="BN211" s="56">
        <f t="shared" si="56"/>
        <v>0</v>
      </c>
      <c r="BO211" s="57">
        <f t="shared" si="71"/>
        <v>0</v>
      </c>
      <c r="BP211" s="33">
        <v>0</v>
      </c>
      <c r="BQ211" s="56">
        <f t="shared" si="57"/>
        <v>0</v>
      </c>
      <c r="BR211" s="56">
        <f t="shared" si="65"/>
        <v>0</v>
      </c>
      <c r="BS211" s="36">
        <v>0</v>
      </c>
      <c r="BT211" s="7">
        <f t="shared" si="67"/>
        <v>0</v>
      </c>
      <c r="BU211" s="61">
        <f t="shared" si="72"/>
        <v>0</v>
      </c>
      <c r="BV211" s="61">
        <f t="shared" si="68"/>
        <v>0</v>
      </c>
      <c r="BW211" s="61">
        <f t="shared" si="69"/>
        <v>0</v>
      </c>
      <c r="BX211" s="61">
        <f t="shared" si="70"/>
        <v>0</v>
      </c>
      <c r="BY211" s="61">
        <f t="shared" si="58"/>
        <v>0</v>
      </c>
      <c r="CA211" s="50">
        <v>0</v>
      </c>
      <c r="CB211" s="50">
        <v>0</v>
      </c>
      <c r="CC211" s="50">
        <v>0</v>
      </c>
      <c r="CD211" s="47">
        <v>0</v>
      </c>
      <c r="CF211" s="50">
        <v>0</v>
      </c>
      <c r="CG211" s="36">
        <v>0</v>
      </c>
      <c r="CI211" s="34" t="e">
        <f t="shared" si="66"/>
        <v>#DIV/0!</v>
      </c>
    </row>
    <row r="212" spans="1:87" ht="12.75">
      <c r="A212" s="33">
        <v>207</v>
      </c>
      <c r="B212" s="51" t="s">
        <v>99</v>
      </c>
      <c r="C212" s="47" t="s">
        <v>48</v>
      </c>
      <c r="D212" s="47">
        <v>98</v>
      </c>
      <c r="E212" s="36">
        <f t="shared" si="60"/>
        <v>0</v>
      </c>
      <c r="F212" s="56">
        <f t="shared" si="61"/>
        <v>0</v>
      </c>
      <c r="G212" s="56">
        <f t="shared" si="62"/>
        <v>0</v>
      </c>
      <c r="H212" s="36">
        <f t="shared" si="63"/>
        <v>0</v>
      </c>
      <c r="I212" s="36">
        <f t="shared" si="64"/>
        <v>0</v>
      </c>
      <c r="J212" s="49">
        <v>0</v>
      </c>
      <c r="K212" s="50">
        <v>0</v>
      </c>
      <c r="L212" s="50">
        <v>0</v>
      </c>
      <c r="M212" s="47">
        <v>0</v>
      </c>
      <c r="N212" s="47">
        <v>0</v>
      </c>
      <c r="O212" s="47">
        <v>0</v>
      </c>
      <c r="P212" s="47">
        <v>0</v>
      </c>
      <c r="Q212" s="47">
        <v>0</v>
      </c>
      <c r="R212" s="47">
        <v>0</v>
      </c>
      <c r="S212" s="47">
        <v>0</v>
      </c>
      <c r="T212" s="49">
        <v>0</v>
      </c>
      <c r="U212" s="49">
        <v>0</v>
      </c>
      <c r="V212" s="39">
        <v>0</v>
      </c>
      <c r="W212" s="49">
        <v>0</v>
      </c>
      <c r="X212" s="49">
        <v>0</v>
      </c>
      <c r="Y212" s="49">
        <v>100</v>
      </c>
      <c r="Z212" s="47">
        <v>0</v>
      </c>
      <c r="AA212" s="47">
        <v>0</v>
      </c>
      <c r="AB212" s="47">
        <v>0</v>
      </c>
      <c r="AC212" s="47">
        <v>0</v>
      </c>
      <c r="AD212" s="47">
        <v>0</v>
      </c>
      <c r="AE212" s="47">
        <v>0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  <c r="AL212" s="47">
        <v>0</v>
      </c>
      <c r="AM212" s="47">
        <v>0</v>
      </c>
      <c r="AN212" s="47">
        <v>12.84</v>
      </c>
      <c r="AO212" s="47">
        <v>0</v>
      </c>
      <c r="AP212" s="47">
        <v>0</v>
      </c>
      <c r="AQ212" s="47">
        <v>0</v>
      </c>
      <c r="AR212" s="47">
        <v>0</v>
      </c>
      <c r="AS212" s="47">
        <v>254500</v>
      </c>
      <c r="AT212" s="47">
        <v>0</v>
      </c>
      <c r="AU212" s="47">
        <v>0</v>
      </c>
      <c r="AV212" s="47">
        <v>0</v>
      </c>
      <c r="AW212" s="47">
        <v>0</v>
      </c>
      <c r="AX212" s="47">
        <v>0</v>
      </c>
      <c r="AY212" s="47">
        <v>0</v>
      </c>
      <c r="AZ212" s="47">
        <v>0</v>
      </c>
      <c r="BA212" s="47">
        <v>0</v>
      </c>
      <c r="BB212" s="47">
        <v>0</v>
      </c>
      <c r="BC212" s="47">
        <v>0</v>
      </c>
      <c r="BD212" s="47">
        <v>0</v>
      </c>
      <c r="BE212" s="47">
        <v>0</v>
      </c>
      <c r="BF212" s="47">
        <v>0</v>
      </c>
      <c r="BG212" s="47">
        <v>0</v>
      </c>
      <c r="BH212" s="47">
        <v>0</v>
      </c>
      <c r="BI212" s="47">
        <v>0</v>
      </c>
      <c r="BJ212" s="47">
        <v>0</v>
      </c>
      <c r="BN212" s="56">
        <f aca="true" t="shared" si="73" ref="BN212:BN275">IF(0.98*(100-(S212-(S212*BM212/100))-N212-X212-Y212)*1&gt;1,0.98*(100-(S212-(S212*BM212/100))-N212-X212-Y212),0)</f>
        <v>0</v>
      </c>
      <c r="BO212" s="57">
        <f t="shared" si="71"/>
        <v>0</v>
      </c>
      <c r="BP212" s="33">
        <v>0</v>
      </c>
      <c r="BQ212" s="56">
        <f aca="true" t="shared" si="74" ref="BQ212:BQ275">IF(S212&gt;0,0.75*((S212-(S212*BM212/100))-(S212*U212/100))*(1-((S212*U212/100)/(S212-(S212*BM212/100)))^0.667),0)</f>
        <v>0</v>
      </c>
      <c r="BR212" s="56">
        <f t="shared" si="65"/>
        <v>0</v>
      </c>
      <c r="BS212" s="36">
        <v>0</v>
      </c>
      <c r="BT212" s="7">
        <f t="shared" si="67"/>
        <v>0</v>
      </c>
      <c r="BU212" s="61">
        <f t="shared" si="72"/>
        <v>0</v>
      </c>
      <c r="BV212" s="61">
        <f t="shared" si="68"/>
        <v>0</v>
      </c>
      <c r="BW212" s="61">
        <f t="shared" si="69"/>
        <v>0</v>
      </c>
      <c r="BX212" s="61">
        <f t="shared" si="70"/>
        <v>0</v>
      </c>
      <c r="BY212" s="61">
        <f t="shared" si="58"/>
        <v>0</v>
      </c>
      <c r="CA212" s="50">
        <v>0</v>
      </c>
      <c r="CB212" s="50">
        <v>0</v>
      </c>
      <c r="CC212" s="50">
        <v>0</v>
      </c>
      <c r="CD212" s="47">
        <v>0</v>
      </c>
      <c r="CF212" s="50">
        <v>0</v>
      </c>
      <c r="CG212" s="36">
        <v>0</v>
      </c>
      <c r="CI212" s="34" t="e">
        <f t="shared" si="66"/>
        <v>#DIV/0!</v>
      </c>
    </row>
    <row r="213" spans="1:87" ht="12.75">
      <c r="A213" s="33">
        <v>208</v>
      </c>
      <c r="B213" s="51" t="s">
        <v>100</v>
      </c>
      <c r="C213" s="47" t="s">
        <v>48</v>
      </c>
      <c r="D213" s="47">
        <v>97</v>
      </c>
      <c r="E213" s="36">
        <f t="shared" si="60"/>
        <v>0</v>
      </c>
      <c r="F213" s="56">
        <f t="shared" si="61"/>
        <v>0</v>
      </c>
      <c r="G213" s="56">
        <f t="shared" si="62"/>
        <v>0</v>
      </c>
      <c r="H213" s="36">
        <f t="shared" si="63"/>
        <v>0</v>
      </c>
      <c r="I213" s="36">
        <f t="shared" si="64"/>
        <v>0</v>
      </c>
      <c r="J213" s="49">
        <v>0</v>
      </c>
      <c r="K213" s="50">
        <v>0</v>
      </c>
      <c r="L213" s="50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9">
        <v>0</v>
      </c>
      <c r="U213" s="49">
        <v>0</v>
      </c>
      <c r="V213" s="39">
        <v>0</v>
      </c>
      <c r="W213" s="49">
        <v>0</v>
      </c>
      <c r="X213" s="49">
        <v>0</v>
      </c>
      <c r="Y213" s="49">
        <v>100</v>
      </c>
      <c r="Z213" s="47">
        <v>0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22</v>
      </c>
      <c r="AK213" s="47">
        <v>19.3</v>
      </c>
      <c r="AL213" s="47">
        <v>0.59</v>
      </c>
      <c r="AM213" s="47">
        <v>0.07</v>
      </c>
      <c r="AN213" s="47">
        <v>1.14</v>
      </c>
      <c r="AO213" s="47">
        <v>0.05</v>
      </c>
      <c r="AP213" s="47">
        <v>0</v>
      </c>
      <c r="AQ213" s="47">
        <v>14400</v>
      </c>
      <c r="AR213" s="47">
        <v>100</v>
      </c>
      <c r="AS213" s="47">
        <v>10</v>
      </c>
      <c r="AT213" s="47">
        <v>300</v>
      </c>
      <c r="AU213" s="47">
        <v>0</v>
      </c>
      <c r="AV213" s="47">
        <v>10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7">
        <v>0</v>
      </c>
      <c r="BG213" s="47">
        <v>0</v>
      </c>
      <c r="BH213" s="47">
        <v>0</v>
      </c>
      <c r="BI213" s="47">
        <v>0</v>
      </c>
      <c r="BJ213" s="47">
        <v>0</v>
      </c>
      <c r="BN213" s="56">
        <f t="shared" si="73"/>
        <v>0</v>
      </c>
      <c r="BO213" s="57">
        <f t="shared" si="71"/>
        <v>0</v>
      </c>
      <c r="BP213" s="33">
        <v>0</v>
      </c>
      <c r="BQ213" s="56">
        <f t="shared" si="74"/>
        <v>0</v>
      </c>
      <c r="BR213" s="56">
        <f t="shared" si="65"/>
        <v>0</v>
      </c>
      <c r="BS213" s="36">
        <v>0</v>
      </c>
      <c r="BT213" s="7">
        <f t="shared" si="67"/>
        <v>0</v>
      </c>
      <c r="BU213" s="61">
        <f t="shared" si="72"/>
        <v>0</v>
      </c>
      <c r="BV213" s="61">
        <f t="shared" si="68"/>
        <v>0</v>
      </c>
      <c r="BW213" s="61">
        <f t="shared" si="69"/>
        <v>0</v>
      </c>
      <c r="BX213" s="61">
        <f t="shared" si="70"/>
        <v>0</v>
      </c>
      <c r="BY213" s="61">
        <f t="shared" si="58"/>
        <v>0</v>
      </c>
      <c r="CA213" s="50">
        <v>0</v>
      </c>
      <c r="CB213" s="50">
        <v>0</v>
      </c>
      <c r="CC213" s="50">
        <v>0</v>
      </c>
      <c r="CD213" s="47">
        <v>0</v>
      </c>
      <c r="CF213" s="50">
        <v>0</v>
      </c>
      <c r="CG213" s="36">
        <v>0</v>
      </c>
      <c r="CI213" s="34" t="e">
        <f t="shared" si="66"/>
        <v>#DIV/0!</v>
      </c>
    </row>
    <row r="214" spans="1:87" ht="12.75">
      <c r="A214" s="33">
        <v>209</v>
      </c>
      <c r="B214" s="51" t="s">
        <v>101</v>
      </c>
      <c r="C214" s="47" t="s">
        <v>48</v>
      </c>
      <c r="D214" s="47">
        <v>95</v>
      </c>
      <c r="E214" s="36">
        <f t="shared" si="60"/>
        <v>0</v>
      </c>
      <c r="F214" s="56">
        <f t="shared" si="61"/>
        <v>0</v>
      </c>
      <c r="G214" s="56">
        <f t="shared" si="62"/>
        <v>0</v>
      </c>
      <c r="H214" s="36">
        <f t="shared" si="63"/>
        <v>0</v>
      </c>
      <c r="I214" s="36">
        <f t="shared" si="64"/>
        <v>0</v>
      </c>
      <c r="J214" s="49">
        <v>0</v>
      </c>
      <c r="K214" s="50">
        <v>0</v>
      </c>
      <c r="L214" s="50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9">
        <v>0</v>
      </c>
      <c r="U214" s="49">
        <v>0</v>
      </c>
      <c r="V214" s="39">
        <v>0</v>
      </c>
      <c r="W214" s="49">
        <v>0</v>
      </c>
      <c r="X214" s="49">
        <v>0</v>
      </c>
      <c r="Y214" s="49">
        <v>100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0.05</v>
      </c>
      <c r="AK214" s="47">
        <v>0</v>
      </c>
      <c r="AL214" s="47">
        <v>11.1</v>
      </c>
      <c r="AM214" s="47">
        <v>18.4</v>
      </c>
      <c r="AN214" s="47">
        <v>22.2</v>
      </c>
      <c r="AO214" s="47">
        <v>0.6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7">
        <v>0</v>
      </c>
      <c r="BG214" s="47">
        <v>0</v>
      </c>
      <c r="BH214" s="47">
        <v>0</v>
      </c>
      <c r="BI214" s="47">
        <v>0</v>
      </c>
      <c r="BJ214" s="47">
        <v>0</v>
      </c>
      <c r="BN214" s="56">
        <f t="shared" si="73"/>
        <v>0</v>
      </c>
      <c r="BO214" s="57">
        <f t="shared" si="71"/>
        <v>0</v>
      </c>
      <c r="BP214" s="33">
        <v>0</v>
      </c>
      <c r="BQ214" s="56">
        <f t="shared" si="74"/>
        <v>0</v>
      </c>
      <c r="BR214" s="56">
        <f t="shared" si="65"/>
        <v>0</v>
      </c>
      <c r="BS214" s="36">
        <v>0</v>
      </c>
      <c r="BT214" s="7">
        <f t="shared" si="67"/>
        <v>0</v>
      </c>
      <c r="BU214" s="61">
        <f t="shared" si="72"/>
        <v>0</v>
      </c>
      <c r="BV214" s="61">
        <f t="shared" si="68"/>
        <v>0</v>
      </c>
      <c r="BW214" s="61">
        <f t="shared" si="69"/>
        <v>0</v>
      </c>
      <c r="BX214" s="61">
        <f t="shared" si="70"/>
        <v>0</v>
      </c>
      <c r="BY214" s="61">
        <f t="shared" si="58"/>
        <v>0</v>
      </c>
      <c r="CA214" s="50">
        <v>0</v>
      </c>
      <c r="CB214" s="50">
        <v>0</v>
      </c>
      <c r="CC214" s="50">
        <v>0</v>
      </c>
      <c r="CD214" s="47">
        <v>0</v>
      </c>
      <c r="CF214" s="50">
        <v>0</v>
      </c>
      <c r="CG214" s="36">
        <v>0</v>
      </c>
      <c r="CI214" s="34" t="e">
        <f t="shared" si="66"/>
        <v>#DIV/0!</v>
      </c>
    </row>
    <row r="215" spans="1:87" ht="12.75">
      <c r="A215" s="33">
        <v>210</v>
      </c>
      <c r="B215" s="51" t="s">
        <v>102</v>
      </c>
      <c r="C215" s="47" t="s">
        <v>48</v>
      </c>
      <c r="D215" s="47">
        <v>98</v>
      </c>
      <c r="E215" s="36">
        <f t="shared" si="60"/>
        <v>0</v>
      </c>
      <c r="F215" s="56">
        <f t="shared" si="61"/>
        <v>0</v>
      </c>
      <c r="G215" s="56">
        <f t="shared" si="62"/>
        <v>0</v>
      </c>
      <c r="H215" s="36">
        <f t="shared" si="63"/>
        <v>0</v>
      </c>
      <c r="I215" s="36">
        <f t="shared" si="64"/>
        <v>0</v>
      </c>
      <c r="J215" s="49">
        <v>0</v>
      </c>
      <c r="K215" s="50">
        <v>0</v>
      </c>
      <c r="L215" s="50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9">
        <v>0</v>
      </c>
      <c r="U215" s="49">
        <v>0</v>
      </c>
      <c r="V215" s="39">
        <v>0</v>
      </c>
      <c r="W215" s="49">
        <v>0</v>
      </c>
      <c r="X215" s="49">
        <v>0</v>
      </c>
      <c r="Y215" s="49">
        <v>100</v>
      </c>
      <c r="Z215" s="47">
        <v>0</v>
      </c>
      <c r="AA215" s="47">
        <v>0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  <c r="AT215" s="47">
        <v>0</v>
      </c>
      <c r="AU215" s="47">
        <v>0</v>
      </c>
      <c r="AV215" s="47">
        <v>0</v>
      </c>
      <c r="AW215" s="47">
        <v>803400</v>
      </c>
      <c r="AX215" s="47">
        <v>0</v>
      </c>
      <c r="AY215" s="47">
        <v>0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7">
        <v>0</v>
      </c>
      <c r="BG215" s="47">
        <v>0</v>
      </c>
      <c r="BH215" s="47">
        <v>0</v>
      </c>
      <c r="BI215" s="47">
        <v>0</v>
      </c>
      <c r="BJ215" s="47">
        <v>0</v>
      </c>
      <c r="BN215" s="56">
        <f t="shared" si="73"/>
        <v>0</v>
      </c>
      <c r="BO215" s="57">
        <f t="shared" si="71"/>
        <v>0</v>
      </c>
      <c r="BP215" s="33">
        <v>0</v>
      </c>
      <c r="BQ215" s="56">
        <f t="shared" si="74"/>
        <v>0</v>
      </c>
      <c r="BR215" s="56">
        <f t="shared" si="65"/>
        <v>0</v>
      </c>
      <c r="BS215" s="36">
        <v>0</v>
      </c>
      <c r="BT215" s="7">
        <f t="shared" si="67"/>
        <v>0</v>
      </c>
      <c r="BU215" s="61">
        <f t="shared" si="72"/>
        <v>0</v>
      </c>
      <c r="BV215" s="61">
        <f t="shared" si="68"/>
        <v>0</v>
      </c>
      <c r="BW215" s="61">
        <f t="shared" si="69"/>
        <v>0</v>
      </c>
      <c r="BX215" s="61">
        <f t="shared" si="70"/>
        <v>0</v>
      </c>
      <c r="BY215" s="61">
        <f t="shared" si="58"/>
        <v>0</v>
      </c>
      <c r="CA215" s="50">
        <v>0</v>
      </c>
      <c r="CB215" s="50">
        <v>0</v>
      </c>
      <c r="CC215" s="50">
        <v>0</v>
      </c>
      <c r="CD215" s="47">
        <v>0</v>
      </c>
      <c r="CF215" s="50">
        <v>0</v>
      </c>
      <c r="CG215" s="36">
        <v>0</v>
      </c>
      <c r="CI215" s="34" t="e">
        <f t="shared" si="66"/>
        <v>#DIV/0!</v>
      </c>
    </row>
    <row r="216" spans="1:87" ht="12.75">
      <c r="A216" s="33">
        <v>211</v>
      </c>
      <c r="B216" s="51" t="s">
        <v>103</v>
      </c>
      <c r="C216" s="47" t="s">
        <v>48</v>
      </c>
      <c r="D216" s="47">
        <v>98</v>
      </c>
      <c r="E216" s="36">
        <f t="shared" si="60"/>
        <v>0</v>
      </c>
      <c r="F216" s="56">
        <f t="shared" si="61"/>
        <v>0</v>
      </c>
      <c r="G216" s="56">
        <f t="shared" si="62"/>
        <v>0</v>
      </c>
      <c r="H216" s="36">
        <f t="shared" si="63"/>
        <v>0</v>
      </c>
      <c r="I216" s="36">
        <f t="shared" si="64"/>
        <v>0</v>
      </c>
      <c r="J216" s="49">
        <v>0</v>
      </c>
      <c r="K216" s="50">
        <v>0</v>
      </c>
      <c r="L216" s="50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9">
        <v>0</v>
      </c>
      <c r="U216" s="49">
        <v>0</v>
      </c>
      <c r="V216" s="39">
        <v>0</v>
      </c>
      <c r="W216" s="49">
        <v>0</v>
      </c>
      <c r="X216" s="49">
        <v>0</v>
      </c>
      <c r="Y216" s="49">
        <v>100</v>
      </c>
      <c r="Z216" s="47">
        <v>0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12.35</v>
      </c>
      <c r="AO216" s="47">
        <v>0</v>
      </c>
      <c r="AP216" s="47">
        <v>0</v>
      </c>
      <c r="AQ216" s="47">
        <v>218400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7">
        <v>0</v>
      </c>
      <c r="BG216" s="47">
        <v>0</v>
      </c>
      <c r="BH216" s="47">
        <v>0</v>
      </c>
      <c r="BI216" s="47">
        <v>0</v>
      </c>
      <c r="BJ216" s="47">
        <v>0</v>
      </c>
      <c r="BN216" s="56">
        <f t="shared" si="73"/>
        <v>0</v>
      </c>
      <c r="BO216" s="57">
        <f t="shared" si="71"/>
        <v>0</v>
      </c>
      <c r="BP216" s="33">
        <v>0</v>
      </c>
      <c r="BQ216" s="56">
        <f t="shared" si="74"/>
        <v>0</v>
      </c>
      <c r="BR216" s="56">
        <f t="shared" si="65"/>
        <v>0</v>
      </c>
      <c r="BS216" s="36">
        <v>0</v>
      </c>
      <c r="BT216" s="7">
        <f t="shared" si="67"/>
        <v>0</v>
      </c>
      <c r="BU216" s="61">
        <f t="shared" si="72"/>
        <v>0</v>
      </c>
      <c r="BV216" s="61">
        <f t="shared" si="68"/>
        <v>0</v>
      </c>
      <c r="BW216" s="61">
        <f t="shared" si="69"/>
        <v>0</v>
      </c>
      <c r="BX216" s="61">
        <f t="shared" si="70"/>
        <v>0</v>
      </c>
      <c r="BY216" s="61">
        <f t="shared" si="58"/>
        <v>0</v>
      </c>
      <c r="CA216" s="50">
        <v>0</v>
      </c>
      <c r="CB216" s="50">
        <v>0</v>
      </c>
      <c r="CC216" s="50">
        <v>0</v>
      </c>
      <c r="CD216" s="47">
        <v>0</v>
      </c>
      <c r="CF216" s="50">
        <v>0</v>
      </c>
      <c r="CG216" s="36">
        <v>0</v>
      </c>
      <c r="CI216" s="34" t="e">
        <f t="shared" si="66"/>
        <v>#DIV/0!</v>
      </c>
    </row>
    <row r="217" spans="1:87" ht="12.75">
      <c r="A217" s="33">
        <v>212</v>
      </c>
      <c r="B217" s="51" t="s">
        <v>104</v>
      </c>
      <c r="C217" s="47" t="s">
        <v>48</v>
      </c>
      <c r="D217" s="47">
        <v>98</v>
      </c>
      <c r="E217" s="36">
        <f t="shared" si="60"/>
        <v>0</v>
      </c>
      <c r="F217" s="56">
        <f t="shared" si="61"/>
        <v>0</v>
      </c>
      <c r="G217" s="56">
        <f t="shared" si="62"/>
        <v>0</v>
      </c>
      <c r="H217" s="36">
        <f t="shared" si="63"/>
        <v>0</v>
      </c>
      <c r="I217" s="36">
        <f t="shared" si="64"/>
        <v>0</v>
      </c>
      <c r="J217" s="49">
        <v>0</v>
      </c>
      <c r="K217" s="50">
        <v>0</v>
      </c>
      <c r="L217" s="50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9">
        <v>0</v>
      </c>
      <c r="U217" s="49">
        <v>0</v>
      </c>
      <c r="V217" s="39">
        <v>0</v>
      </c>
      <c r="W217" s="49">
        <v>0</v>
      </c>
      <c r="X217" s="49">
        <v>0</v>
      </c>
      <c r="Y217" s="49">
        <v>100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34</v>
      </c>
      <c r="AK217" s="47">
        <v>0.02</v>
      </c>
      <c r="AL217" s="47">
        <v>2.06</v>
      </c>
      <c r="AM217" s="47">
        <v>0.12</v>
      </c>
      <c r="AN217" s="47">
        <v>0.04</v>
      </c>
      <c r="AO217" s="47">
        <v>0.06</v>
      </c>
      <c r="AP217" s="47">
        <v>0.03</v>
      </c>
      <c r="AQ217" s="47">
        <v>3500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7">
        <v>0</v>
      </c>
      <c r="BG217" s="47">
        <v>0</v>
      </c>
      <c r="BH217" s="47">
        <v>0</v>
      </c>
      <c r="BI217" s="47">
        <v>0</v>
      </c>
      <c r="BJ217" s="47">
        <v>0</v>
      </c>
      <c r="BN217" s="56">
        <f t="shared" si="73"/>
        <v>0</v>
      </c>
      <c r="BO217" s="57">
        <f t="shared" si="71"/>
        <v>0</v>
      </c>
      <c r="BP217" s="33">
        <v>0</v>
      </c>
      <c r="BQ217" s="56">
        <f t="shared" si="74"/>
        <v>0</v>
      </c>
      <c r="BR217" s="56">
        <f t="shared" si="65"/>
        <v>0</v>
      </c>
      <c r="BS217" s="36">
        <v>0</v>
      </c>
      <c r="BT217" s="7">
        <f t="shared" si="67"/>
        <v>0</v>
      </c>
      <c r="BU217" s="61">
        <f t="shared" si="72"/>
        <v>0</v>
      </c>
      <c r="BV217" s="61">
        <f t="shared" si="68"/>
        <v>0</v>
      </c>
      <c r="BW217" s="61">
        <f t="shared" si="69"/>
        <v>0</v>
      </c>
      <c r="BX217" s="61">
        <f t="shared" si="70"/>
        <v>0</v>
      </c>
      <c r="BY217" s="61">
        <f t="shared" si="58"/>
        <v>0</v>
      </c>
      <c r="CA217" s="50">
        <v>0</v>
      </c>
      <c r="CB217" s="50">
        <v>0</v>
      </c>
      <c r="CC217" s="50">
        <v>0</v>
      </c>
      <c r="CD217" s="47">
        <v>0</v>
      </c>
      <c r="CF217" s="50">
        <v>0</v>
      </c>
      <c r="CG217" s="36">
        <v>0</v>
      </c>
      <c r="CI217" s="34" t="e">
        <f t="shared" si="66"/>
        <v>#DIV/0!</v>
      </c>
    </row>
    <row r="218" spans="1:87" ht="12.75">
      <c r="A218" s="33">
        <v>213</v>
      </c>
      <c r="B218" s="51" t="s">
        <v>105</v>
      </c>
      <c r="C218" s="47" t="s">
        <v>48</v>
      </c>
      <c r="D218" s="47">
        <v>99</v>
      </c>
      <c r="E218" s="36">
        <f t="shared" si="60"/>
        <v>0</v>
      </c>
      <c r="F218" s="56">
        <f t="shared" si="61"/>
        <v>0</v>
      </c>
      <c r="G218" s="56">
        <f t="shared" si="62"/>
        <v>0</v>
      </c>
      <c r="H218" s="36">
        <f t="shared" si="63"/>
        <v>0</v>
      </c>
      <c r="I218" s="36">
        <f t="shared" si="64"/>
        <v>0</v>
      </c>
      <c r="J218" s="49">
        <v>0</v>
      </c>
      <c r="K218" s="50">
        <v>0</v>
      </c>
      <c r="L218" s="50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9">
        <v>0</v>
      </c>
      <c r="U218" s="49">
        <v>0</v>
      </c>
      <c r="V218" s="39">
        <v>0</v>
      </c>
      <c r="W218" s="49">
        <v>0</v>
      </c>
      <c r="X218" s="49">
        <v>0</v>
      </c>
      <c r="Y218" s="49">
        <v>100</v>
      </c>
      <c r="Z218" s="47">
        <v>0</v>
      </c>
      <c r="AA218" s="47">
        <v>0</v>
      </c>
      <c r="AB218" s="47">
        <v>0</v>
      </c>
      <c r="AC218" s="47">
        <v>0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22.3</v>
      </c>
      <c r="AK218" s="47">
        <v>0.04</v>
      </c>
      <c r="AL218" s="47">
        <v>9.99</v>
      </c>
      <c r="AM218" s="47">
        <v>0.36</v>
      </c>
      <c r="AN218" s="47">
        <v>0</v>
      </c>
      <c r="AO218" s="47">
        <v>0</v>
      </c>
      <c r="AP218" s="47">
        <v>0.12</v>
      </c>
      <c r="AQ218" s="47">
        <v>770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7">
        <v>0</v>
      </c>
      <c r="BG218" s="47">
        <v>0</v>
      </c>
      <c r="BH218" s="47">
        <v>0</v>
      </c>
      <c r="BI218" s="47">
        <v>0</v>
      </c>
      <c r="BJ218" s="47">
        <v>0</v>
      </c>
      <c r="BN218" s="56">
        <f t="shared" si="73"/>
        <v>0</v>
      </c>
      <c r="BO218" s="57">
        <f t="shared" si="71"/>
        <v>0</v>
      </c>
      <c r="BP218" s="33">
        <v>0</v>
      </c>
      <c r="BQ218" s="56">
        <f t="shared" si="74"/>
        <v>0</v>
      </c>
      <c r="BR218" s="56">
        <f t="shared" si="65"/>
        <v>0</v>
      </c>
      <c r="BS218" s="36">
        <v>0</v>
      </c>
      <c r="BT218" s="7">
        <f t="shared" si="67"/>
        <v>0</v>
      </c>
      <c r="BU218" s="61">
        <f t="shared" si="72"/>
        <v>0</v>
      </c>
      <c r="BV218" s="61">
        <f t="shared" si="68"/>
        <v>0</v>
      </c>
      <c r="BW218" s="61">
        <f t="shared" si="69"/>
        <v>0</v>
      </c>
      <c r="BX218" s="61">
        <f t="shared" si="70"/>
        <v>0</v>
      </c>
      <c r="BY218" s="61">
        <f t="shared" si="58"/>
        <v>0</v>
      </c>
      <c r="CA218" s="50">
        <v>0</v>
      </c>
      <c r="CB218" s="50">
        <v>0</v>
      </c>
      <c r="CC218" s="50">
        <v>0</v>
      </c>
      <c r="CD218" s="47">
        <v>0</v>
      </c>
      <c r="CF218" s="50">
        <v>0</v>
      </c>
      <c r="CG218" s="36">
        <v>0</v>
      </c>
      <c r="CI218" s="34" t="e">
        <f t="shared" si="66"/>
        <v>#DIV/0!</v>
      </c>
    </row>
    <row r="219" spans="1:87" ht="12.75">
      <c r="A219" s="33">
        <v>214</v>
      </c>
      <c r="B219" s="51" t="s">
        <v>106</v>
      </c>
      <c r="C219" s="47" t="s">
        <v>48</v>
      </c>
      <c r="D219" s="47">
        <v>98</v>
      </c>
      <c r="E219" s="36">
        <f t="shared" si="60"/>
        <v>0</v>
      </c>
      <c r="F219" s="56">
        <f t="shared" si="61"/>
        <v>0</v>
      </c>
      <c r="G219" s="56">
        <f t="shared" si="62"/>
        <v>0</v>
      </c>
      <c r="H219" s="36">
        <f t="shared" si="63"/>
        <v>0</v>
      </c>
      <c r="I219" s="36">
        <f t="shared" si="64"/>
        <v>0</v>
      </c>
      <c r="J219" s="49">
        <v>0</v>
      </c>
      <c r="K219" s="50">
        <v>0</v>
      </c>
      <c r="L219" s="50">
        <v>0</v>
      </c>
      <c r="M219" s="47">
        <v>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9">
        <v>0</v>
      </c>
      <c r="U219" s="49">
        <v>0</v>
      </c>
      <c r="V219" s="39">
        <v>0</v>
      </c>
      <c r="W219" s="49">
        <v>0</v>
      </c>
      <c r="X219" s="49">
        <v>0</v>
      </c>
      <c r="Y219" s="49">
        <v>100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0.02</v>
      </c>
      <c r="AK219" s="47">
        <v>0</v>
      </c>
      <c r="AL219" s="47">
        <v>30.81</v>
      </c>
      <c r="AM219" s="47">
        <v>0</v>
      </c>
      <c r="AN219" s="47">
        <v>0</v>
      </c>
      <c r="AO219" s="47">
        <v>0</v>
      </c>
      <c r="AP219" s="47">
        <v>0</v>
      </c>
      <c r="AQ219" s="47">
        <v>220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7">
        <v>0</v>
      </c>
      <c r="BG219" s="47">
        <v>0</v>
      </c>
      <c r="BH219" s="47">
        <v>0</v>
      </c>
      <c r="BI219" s="47">
        <v>0</v>
      </c>
      <c r="BJ219" s="47">
        <v>0</v>
      </c>
      <c r="BN219" s="56">
        <f t="shared" si="73"/>
        <v>0</v>
      </c>
      <c r="BO219" s="57">
        <f t="shared" si="71"/>
        <v>0</v>
      </c>
      <c r="BP219" s="33">
        <v>0</v>
      </c>
      <c r="BQ219" s="56">
        <f t="shared" si="74"/>
        <v>0</v>
      </c>
      <c r="BR219" s="56">
        <f t="shared" si="65"/>
        <v>0</v>
      </c>
      <c r="BS219" s="36">
        <v>0</v>
      </c>
      <c r="BT219" s="7">
        <f t="shared" si="67"/>
        <v>0</v>
      </c>
      <c r="BU219" s="61">
        <f t="shared" si="72"/>
        <v>0</v>
      </c>
      <c r="BV219" s="61">
        <f t="shared" si="68"/>
        <v>0</v>
      </c>
      <c r="BW219" s="61">
        <f t="shared" si="69"/>
        <v>0</v>
      </c>
      <c r="BX219" s="61">
        <f t="shared" si="70"/>
        <v>0</v>
      </c>
      <c r="BY219" s="61">
        <f t="shared" si="58"/>
        <v>0</v>
      </c>
      <c r="CA219" s="50">
        <v>0</v>
      </c>
      <c r="CB219" s="50">
        <v>0</v>
      </c>
      <c r="CC219" s="50">
        <v>0</v>
      </c>
      <c r="CD219" s="47">
        <v>0</v>
      </c>
      <c r="CF219" s="50">
        <v>0</v>
      </c>
      <c r="CG219" s="36">
        <v>0</v>
      </c>
      <c r="CI219" s="34" t="e">
        <f t="shared" si="66"/>
        <v>#DIV/0!</v>
      </c>
    </row>
    <row r="220" spans="1:87" ht="12.75">
      <c r="A220" s="33">
        <v>215</v>
      </c>
      <c r="B220" s="51" t="s">
        <v>107</v>
      </c>
      <c r="C220" s="47" t="s">
        <v>48</v>
      </c>
      <c r="D220" s="47">
        <v>98</v>
      </c>
      <c r="E220" s="36">
        <f t="shared" si="60"/>
        <v>0</v>
      </c>
      <c r="F220" s="56">
        <f t="shared" si="61"/>
        <v>0</v>
      </c>
      <c r="G220" s="56">
        <f t="shared" si="62"/>
        <v>0</v>
      </c>
      <c r="H220" s="36">
        <f t="shared" si="63"/>
        <v>0</v>
      </c>
      <c r="I220" s="36">
        <f t="shared" si="64"/>
        <v>0</v>
      </c>
      <c r="J220" s="49">
        <v>0</v>
      </c>
      <c r="K220" s="50">
        <v>0</v>
      </c>
      <c r="L220" s="50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9">
        <v>0</v>
      </c>
      <c r="U220" s="49">
        <v>0</v>
      </c>
      <c r="V220" s="39">
        <v>0</v>
      </c>
      <c r="W220" s="49">
        <v>0</v>
      </c>
      <c r="X220" s="49">
        <v>0</v>
      </c>
      <c r="Y220" s="49">
        <v>100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12</v>
      </c>
      <c r="AM220" s="47">
        <v>0</v>
      </c>
      <c r="AN220" s="47">
        <v>0</v>
      </c>
      <c r="AO220" s="47">
        <v>0</v>
      </c>
      <c r="AP220" s="47">
        <v>34.9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7">
        <v>0</v>
      </c>
      <c r="BG220" s="47">
        <v>0</v>
      </c>
      <c r="BH220" s="47">
        <v>0</v>
      </c>
      <c r="BI220" s="47">
        <v>0</v>
      </c>
      <c r="BJ220" s="47">
        <v>0</v>
      </c>
      <c r="BN220" s="56">
        <f t="shared" si="73"/>
        <v>0</v>
      </c>
      <c r="BO220" s="57">
        <f t="shared" si="71"/>
        <v>0</v>
      </c>
      <c r="BP220" s="33">
        <v>0</v>
      </c>
      <c r="BQ220" s="56">
        <f t="shared" si="74"/>
        <v>0</v>
      </c>
      <c r="BR220" s="56">
        <f t="shared" si="65"/>
        <v>0</v>
      </c>
      <c r="BS220" s="36">
        <v>0</v>
      </c>
      <c r="BT220" s="7">
        <f t="shared" si="67"/>
        <v>0</v>
      </c>
      <c r="BU220" s="61">
        <f t="shared" si="72"/>
        <v>0</v>
      </c>
      <c r="BV220" s="61">
        <f t="shared" si="68"/>
        <v>0</v>
      </c>
      <c r="BW220" s="61">
        <f t="shared" si="69"/>
        <v>0</v>
      </c>
      <c r="BX220" s="61">
        <f t="shared" si="70"/>
        <v>0</v>
      </c>
      <c r="BY220" s="61">
        <f t="shared" si="58"/>
        <v>0</v>
      </c>
      <c r="CA220" s="50">
        <v>0</v>
      </c>
      <c r="CB220" s="50">
        <v>0</v>
      </c>
      <c r="CC220" s="50">
        <v>0</v>
      </c>
      <c r="CD220" s="47">
        <v>0</v>
      </c>
      <c r="CF220" s="50">
        <v>0</v>
      </c>
      <c r="CG220" s="36">
        <v>0</v>
      </c>
      <c r="CI220" s="34" t="e">
        <f t="shared" si="66"/>
        <v>#DIV/0!</v>
      </c>
    </row>
    <row r="221" spans="1:87" ht="12.75">
      <c r="A221" s="33">
        <v>216</v>
      </c>
      <c r="B221" s="51" t="s">
        <v>108</v>
      </c>
      <c r="C221" s="47" t="s">
        <v>48</v>
      </c>
      <c r="D221" s="47">
        <v>98</v>
      </c>
      <c r="E221" s="36">
        <f t="shared" si="60"/>
        <v>0</v>
      </c>
      <c r="F221" s="56">
        <f t="shared" si="61"/>
        <v>0</v>
      </c>
      <c r="G221" s="56">
        <f t="shared" si="62"/>
        <v>0</v>
      </c>
      <c r="H221" s="36">
        <f t="shared" si="63"/>
        <v>0</v>
      </c>
      <c r="I221" s="36">
        <f t="shared" si="64"/>
        <v>0</v>
      </c>
      <c r="J221" s="49">
        <v>0</v>
      </c>
      <c r="K221" s="50">
        <v>0</v>
      </c>
      <c r="L221" s="50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9">
        <v>0</v>
      </c>
      <c r="U221" s="49">
        <v>0</v>
      </c>
      <c r="V221" s="39">
        <v>0</v>
      </c>
      <c r="W221" s="49">
        <v>0</v>
      </c>
      <c r="X221" s="49">
        <v>0</v>
      </c>
      <c r="Y221" s="49">
        <v>100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19.9</v>
      </c>
      <c r="AM221" s="47">
        <v>0</v>
      </c>
      <c r="AN221" s="47">
        <v>13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7">
        <v>0</v>
      </c>
      <c r="BG221" s="47">
        <v>0</v>
      </c>
      <c r="BH221" s="47">
        <v>0</v>
      </c>
      <c r="BI221" s="47">
        <v>0</v>
      </c>
      <c r="BJ221" s="47">
        <v>0</v>
      </c>
      <c r="BN221" s="56">
        <f t="shared" si="73"/>
        <v>0</v>
      </c>
      <c r="BO221" s="57">
        <f t="shared" si="71"/>
        <v>0</v>
      </c>
      <c r="BP221" s="33">
        <v>0</v>
      </c>
      <c r="BQ221" s="56">
        <f t="shared" si="74"/>
        <v>0</v>
      </c>
      <c r="BR221" s="56">
        <f t="shared" si="65"/>
        <v>0</v>
      </c>
      <c r="BS221" s="36">
        <v>0</v>
      </c>
      <c r="BT221" s="7">
        <f t="shared" si="67"/>
        <v>0</v>
      </c>
      <c r="BU221" s="61">
        <f t="shared" si="72"/>
        <v>0</v>
      </c>
      <c r="BV221" s="61">
        <f t="shared" si="68"/>
        <v>0</v>
      </c>
      <c r="BW221" s="61">
        <f t="shared" si="69"/>
        <v>0</v>
      </c>
      <c r="BX221" s="61">
        <f t="shared" si="70"/>
        <v>0</v>
      </c>
      <c r="BY221" s="61">
        <f t="shared" si="58"/>
        <v>0</v>
      </c>
      <c r="CA221" s="50">
        <v>0</v>
      </c>
      <c r="CB221" s="50">
        <v>0</v>
      </c>
      <c r="CC221" s="50">
        <v>0</v>
      </c>
      <c r="CD221" s="47">
        <v>0</v>
      </c>
      <c r="CF221" s="50">
        <v>0</v>
      </c>
      <c r="CG221" s="36">
        <v>0</v>
      </c>
      <c r="CI221" s="34" t="e">
        <f t="shared" si="66"/>
        <v>#DIV/0!</v>
      </c>
    </row>
    <row r="222" spans="1:87" ht="12.75">
      <c r="A222" s="33">
        <v>217</v>
      </c>
      <c r="B222" s="51" t="s">
        <v>109</v>
      </c>
      <c r="C222" s="47" t="s">
        <v>48</v>
      </c>
      <c r="D222" s="47">
        <v>98</v>
      </c>
      <c r="E222" s="36">
        <f t="shared" si="60"/>
        <v>0</v>
      </c>
      <c r="F222" s="56">
        <f t="shared" si="61"/>
        <v>0</v>
      </c>
      <c r="G222" s="56">
        <f t="shared" si="62"/>
        <v>0</v>
      </c>
      <c r="H222" s="36">
        <f t="shared" si="63"/>
        <v>0</v>
      </c>
      <c r="I222" s="36">
        <f t="shared" si="64"/>
        <v>0</v>
      </c>
      <c r="J222" s="49">
        <v>0</v>
      </c>
      <c r="K222" s="50">
        <v>0</v>
      </c>
      <c r="L222" s="50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9">
        <v>0</v>
      </c>
      <c r="U222" s="49">
        <v>0</v>
      </c>
      <c r="V222" s="39">
        <v>0</v>
      </c>
      <c r="W222" s="49">
        <v>0</v>
      </c>
      <c r="X222" s="49">
        <v>0</v>
      </c>
      <c r="Y222" s="49">
        <v>100</v>
      </c>
      <c r="Z222" s="47">
        <v>0</v>
      </c>
      <c r="AA222" s="47">
        <v>0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3.07</v>
      </c>
      <c r="AK222" s="47">
        <v>0</v>
      </c>
      <c r="AL222" s="47">
        <v>56.2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100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7">
        <v>0</v>
      </c>
      <c r="BG222" s="47">
        <v>0</v>
      </c>
      <c r="BH222" s="47">
        <v>0</v>
      </c>
      <c r="BI222" s="47">
        <v>0</v>
      </c>
      <c r="BJ222" s="47">
        <v>0</v>
      </c>
      <c r="BN222" s="56">
        <f t="shared" si="73"/>
        <v>0</v>
      </c>
      <c r="BO222" s="57">
        <f t="shared" si="71"/>
        <v>0</v>
      </c>
      <c r="BP222" s="33">
        <v>0</v>
      </c>
      <c r="BQ222" s="56">
        <f t="shared" si="74"/>
        <v>0</v>
      </c>
      <c r="BR222" s="56">
        <f t="shared" si="65"/>
        <v>0</v>
      </c>
      <c r="BS222" s="36">
        <v>0</v>
      </c>
      <c r="BT222" s="7">
        <f t="shared" si="67"/>
        <v>0</v>
      </c>
      <c r="BU222" s="61">
        <f t="shared" si="72"/>
        <v>0</v>
      </c>
      <c r="BV222" s="61">
        <f t="shared" si="68"/>
        <v>0</v>
      </c>
      <c r="BW222" s="61">
        <f t="shared" si="69"/>
        <v>0</v>
      </c>
      <c r="BX222" s="61">
        <f t="shared" si="70"/>
        <v>0</v>
      </c>
      <c r="BY222" s="61">
        <f t="shared" si="58"/>
        <v>0</v>
      </c>
      <c r="CA222" s="50">
        <v>0</v>
      </c>
      <c r="CB222" s="50">
        <v>0</v>
      </c>
      <c r="CC222" s="50">
        <v>0</v>
      </c>
      <c r="CD222" s="47">
        <v>0</v>
      </c>
      <c r="CF222" s="50">
        <v>0</v>
      </c>
      <c r="CG222" s="36">
        <v>0</v>
      </c>
      <c r="CI222" s="34" t="e">
        <f t="shared" si="66"/>
        <v>#DIV/0!</v>
      </c>
    </row>
    <row r="223" spans="1:87" ht="12.75">
      <c r="A223" s="33">
        <v>218</v>
      </c>
      <c r="B223" s="51" t="s">
        <v>110</v>
      </c>
      <c r="C223" s="47" t="s">
        <v>48</v>
      </c>
      <c r="D223" s="47">
        <v>97</v>
      </c>
      <c r="E223" s="36">
        <f t="shared" si="60"/>
        <v>0</v>
      </c>
      <c r="F223" s="56">
        <f t="shared" si="61"/>
        <v>0</v>
      </c>
      <c r="G223" s="56">
        <f t="shared" si="62"/>
        <v>0</v>
      </c>
      <c r="H223" s="36">
        <f t="shared" si="63"/>
        <v>0</v>
      </c>
      <c r="I223" s="36">
        <f t="shared" si="64"/>
        <v>0</v>
      </c>
      <c r="J223" s="49">
        <v>0</v>
      </c>
      <c r="K223" s="50">
        <v>0</v>
      </c>
      <c r="L223" s="50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9">
        <v>0</v>
      </c>
      <c r="U223" s="49">
        <v>0</v>
      </c>
      <c r="V223" s="39">
        <v>0</v>
      </c>
      <c r="W223" s="49">
        <v>0</v>
      </c>
      <c r="X223" s="49">
        <v>0</v>
      </c>
      <c r="Y223" s="49">
        <v>100</v>
      </c>
      <c r="Z223" s="47">
        <v>0</v>
      </c>
      <c r="AA223" s="47">
        <v>0</v>
      </c>
      <c r="AB223" s="47">
        <v>0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478000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7">
        <v>0</v>
      </c>
      <c r="BG223" s="47">
        <v>0</v>
      </c>
      <c r="BH223" s="47">
        <v>0</v>
      </c>
      <c r="BI223" s="47">
        <v>0</v>
      </c>
      <c r="BJ223" s="47">
        <v>0</v>
      </c>
      <c r="BN223" s="56">
        <f t="shared" si="73"/>
        <v>0</v>
      </c>
      <c r="BO223" s="57">
        <f t="shared" si="71"/>
        <v>0</v>
      </c>
      <c r="BP223" s="33">
        <v>0</v>
      </c>
      <c r="BQ223" s="56">
        <f t="shared" si="74"/>
        <v>0</v>
      </c>
      <c r="BR223" s="56">
        <f t="shared" si="65"/>
        <v>0</v>
      </c>
      <c r="BS223" s="36">
        <v>0</v>
      </c>
      <c r="BT223" s="7">
        <f t="shared" si="67"/>
        <v>0</v>
      </c>
      <c r="BU223" s="61">
        <f t="shared" si="72"/>
        <v>0</v>
      </c>
      <c r="BV223" s="61">
        <f t="shared" si="68"/>
        <v>0</v>
      </c>
      <c r="BW223" s="61">
        <f t="shared" si="69"/>
        <v>0</v>
      </c>
      <c r="BX223" s="61">
        <f t="shared" si="70"/>
        <v>0</v>
      </c>
      <c r="BY223" s="61">
        <f t="shared" si="58"/>
        <v>0</v>
      </c>
      <c r="CA223" s="50">
        <v>0</v>
      </c>
      <c r="CB223" s="50">
        <v>0</v>
      </c>
      <c r="CC223" s="50">
        <v>0</v>
      </c>
      <c r="CD223" s="47">
        <v>0</v>
      </c>
      <c r="CF223" s="50">
        <v>0</v>
      </c>
      <c r="CG223" s="36">
        <v>0</v>
      </c>
      <c r="CI223" s="34" t="e">
        <f t="shared" si="66"/>
        <v>#DIV/0!</v>
      </c>
    </row>
    <row r="224" spans="1:87" ht="12.75">
      <c r="A224" s="33">
        <v>219</v>
      </c>
      <c r="B224" s="51" t="s">
        <v>111</v>
      </c>
      <c r="C224" s="47" t="s">
        <v>48</v>
      </c>
      <c r="D224" s="47">
        <v>99</v>
      </c>
      <c r="E224" s="36">
        <f t="shared" si="60"/>
        <v>0</v>
      </c>
      <c r="F224" s="56">
        <f t="shared" si="61"/>
        <v>0</v>
      </c>
      <c r="G224" s="56">
        <f t="shared" si="62"/>
        <v>0</v>
      </c>
      <c r="H224" s="36">
        <f t="shared" si="63"/>
        <v>0</v>
      </c>
      <c r="I224" s="36">
        <f t="shared" si="64"/>
        <v>0</v>
      </c>
      <c r="J224" s="49">
        <v>0</v>
      </c>
      <c r="K224" s="50">
        <v>0</v>
      </c>
      <c r="L224" s="50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9">
        <v>0</v>
      </c>
      <c r="U224" s="49">
        <v>0</v>
      </c>
      <c r="V224" s="39">
        <v>0</v>
      </c>
      <c r="W224" s="49">
        <v>0</v>
      </c>
      <c r="X224" s="49">
        <v>0</v>
      </c>
      <c r="Y224" s="49">
        <v>100</v>
      </c>
      <c r="Z224" s="47">
        <v>0</v>
      </c>
      <c r="AA224" s="47">
        <v>0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774500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7">
        <v>0</v>
      </c>
      <c r="BG224" s="47">
        <v>0</v>
      </c>
      <c r="BH224" s="47">
        <v>0</v>
      </c>
      <c r="BI224" s="47">
        <v>0</v>
      </c>
      <c r="BJ224" s="47">
        <v>0</v>
      </c>
      <c r="BN224" s="56">
        <f t="shared" si="73"/>
        <v>0</v>
      </c>
      <c r="BO224" s="57">
        <f t="shared" si="71"/>
        <v>0</v>
      </c>
      <c r="BP224" s="33">
        <v>0</v>
      </c>
      <c r="BQ224" s="56">
        <f t="shared" si="74"/>
        <v>0</v>
      </c>
      <c r="BR224" s="56">
        <f t="shared" si="65"/>
        <v>0</v>
      </c>
      <c r="BS224" s="36">
        <v>0</v>
      </c>
      <c r="BT224" s="7">
        <f t="shared" si="67"/>
        <v>0</v>
      </c>
      <c r="BU224" s="61">
        <f t="shared" si="72"/>
        <v>0</v>
      </c>
      <c r="BV224" s="61">
        <f t="shared" si="68"/>
        <v>0</v>
      </c>
      <c r="BW224" s="61">
        <f t="shared" si="69"/>
        <v>0</v>
      </c>
      <c r="BX224" s="61">
        <f t="shared" si="70"/>
        <v>0</v>
      </c>
      <c r="BY224" s="61">
        <f t="shared" si="58"/>
        <v>0</v>
      </c>
      <c r="CA224" s="50">
        <v>0</v>
      </c>
      <c r="CB224" s="50">
        <v>0</v>
      </c>
      <c r="CC224" s="50">
        <v>0</v>
      </c>
      <c r="CD224" s="47">
        <v>0</v>
      </c>
      <c r="CF224" s="50">
        <v>0</v>
      </c>
      <c r="CG224" s="36">
        <v>0</v>
      </c>
      <c r="CI224" s="34" t="e">
        <f t="shared" si="66"/>
        <v>#DIV/0!</v>
      </c>
    </row>
    <row r="225" spans="1:87" ht="12.75">
      <c r="A225" s="33">
        <v>220</v>
      </c>
      <c r="B225" s="51" t="s">
        <v>112</v>
      </c>
      <c r="C225" s="47" t="s">
        <v>48</v>
      </c>
      <c r="D225" s="47">
        <v>99</v>
      </c>
      <c r="E225" s="36">
        <f t="shared" si="60"/>
        <v>0</v>
      </c>
      <c r="F225" s="56">
        <f t="shared" si="61"/>
        <v>0</v>
      </c>
      <c r="G225" s="56">
        <f t="shared" si="62"/>
        <v>0</v>
      </c>
      <c r="H225" s="36">
        <f t="shared" si="63"/>
        <v>0</v>
      </c>
      <c r="I225" s="36">
        <f t="shared" si="64"/>
        <v>0</v>
      </c>
      <c r="J225" s="49">
        <v>0</v>
      </c>
      <c r="K225" s="50">
        <v>0</v>
      </c>
      <c r="L225" s="50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9">
        <v>0</v>
      </c>
      <c r="U225" s="49">
        <v>0</v>
      </c>
      <c r="V225" s="39">
        <v>0</v>
      </c>
      <c r="W225" s="49">
        <v>0</v>
      </c>
      <c r="X225" s="49">
        <v>0</v>
      </c>
      <c r="Y225" s="49">
        <v>100</v>
      </c>
      <c r="Z225" s="47">
        <v>0</v>
      </c>
      <c r="AA225" s="47">
        <v>0</v>
      </c>
      <c r="AB225" s="47">
        <v>0</v>
      </c>
      <c r="AC225" s="47">
        <v>0</v>
      </c>
      <c r="AD225" s="47">
        <v>0</v>
      </c>
      <c r="AE225" s="47">
        <v>0</v>
      </c>
      <c r="AF225" s="47">
        <v>0</v>
      </c>
      <c r="AG225" s="47">
        <v>0</v>
      </c>
      <c r="AH225" s="47">
        <v>0</v>
      </c>
      <c r="AI225" s="47">
        <v>0</v>
      </c>
      <c r="AJ225" s="47">
        <v>38</v>
      </c>
      <c r="AK225" s="47">
        <v>0.07</v>
      </c>
      <c r="AL225" s="47">
        <v>0.3</v>
      </c>
      <c r="AM225" s="47">
        <v>0.1</v>
      </c>
      <c r="AN225" s="47">
        <v>0</v>
      </c>
      <c r="AO225" s="47">
        <v>0.21</v>
      </c>
      <c r="AP225" s="47">
        <v>0.01</v>
      </c>
      <c r="AQ225" s="47">
        <v>2870</v>
      </c>
      <c r="AR225" s="47">
        <v>0</v>
      </c>
      <c r="AS225" s="47">
        <v>0</v>
      </c>
      <c r="AT225" s="47">
        <v>100</v>
      </c>
      <c r="AU225" s="47">
        <v>0</v>
      </c>
      <c r="AV225" s="47">
        <v>0</v>
      </c>
      <c r="AW225" s="47">
        <v>0</v>
      </c>
      <c r="AX225" s="47">
        <v>0</v>
      </c>
      <c r="AY225" s="47">
        <v>0</v>
      </c>
      <c r="AZ225" s="47">
        <v>0</v>
      </c>
      <c r="BA225" s="47">
        <v>0</v>
      </c>
      <c r="BB225" s="47">
        <v>0</v>
      </c>
      <c r="BC225" s="47">
        <v>0</v>
      </c>
      <c r="BD225" s="47">
        <v>0</v>
      </c>
      <c r="BE225" s="47">
        <v>0</v>
      </c>
      <c r="BF225" s="47">
        <v>0</v>
      </c>
      <c r="BG225" s="47">
        <v>0</v>
      </c>
      <c r="BH225" s="47">
        <v>0</v>
      </c>
      <c r="BI225" s="47">
        <v>0</v>
      </c>
      <c r="BJ225" s="47">
        <v>0</v>
      </c>
      <c r="BN225" s="56">
        <f t="shared" si="73"/>
        <v>0</v>
      </c>
      <c r="BO225" s="57">
        <f t="shared" si="71"/>
        <v>0</v>
      </c>
      <c r="BP225" s="33">
        <v>0</v>
      </c>
      <c r="BQ225" s="56">
        <f t="shared" si="74"/>
        <v>0</v>
      </c>
      <c r="BR225" s="56">
        <f t="shared" si="65"/>
        <v>0</v>
      </c>
      <c r="BS225" s="36">
        <v>0</v>
      </c>
      <c r="BT225" s="7">
        <f t="shared" si="67"/>
        <v>0</v>
      </c>
      <c r="BU225" s="61">
        <f t="shared" si="72"/>
        <v>0</v>
      </c>
      <c r="BV225" s="61">
        <f t="shared" si="68"/>
        <v>0</v>
      </c>
      <c r="BW225" s="61">
        <f t="shared" si="69"/>
        <v>0</v>
      </c>
      <c r="BX225" s="61">
        <f t="shared" si="70"/>
        <v>0</v>
      </c>
      <c r="BY225" s="61">
        <f t="shared" si="58"/>
        <v>0</v>
      </c>
      <c r="CA225" s="50">
        <v>0</v>
      </c>
      <c r="CB225" s="50">
        <v>0</v>
      </c>
      <c r="CC225" s="50">
        <v>0</v>
      </c>
      <c r="CD225" s="47">
        <v>0</v>
      </c>
      <c r="CF225" s="50">
        <v>0</v>
      </c>
      <c r="CG225" s="36">
        <v>0</v>
      </c>
      <c r="CI225" s="34" t="e">
        <f t="shared" si="66"/>
        <v>#DIV/0!</v>
      </c>
    </row>
    <row r="226" spans="1:87" ht="12.75">
      <c r="A226" s="33">
        <v>221</v>
      </c>
      <c r="B226" s="51" t="s">
        <v>113</v>
      </c>
      <c r="C226" s="47" t="s">
        <v>48</v>
      </c>
      <c r="D226" s="47">
        <v>98</v>
      </c>
      <c r="E226" s="36">
        <f t="shared" si="60"/>
        <v>0</v>
      </c>
      <c r="F226" s="56">
        <f t="shared" si="61"/>
        <v>0</v>
      </c>
      <c r="G226" s="56">
        <f t="shared" si="62"/>
        <v>0</v>
      </c>
      <c r="H226" s="36">
        <f t="shared" si="63"/>
        <v>0</v>
      </c>
      <c r="I226" s="36">
        <f t="shared" si="64"/>
        <v>0</v>
      </c>
      <c r="J226" s="49">
        <v>0</v>
      </c>
      <c r="K226" s="50">
        <v>0</v>
      </c>
      <c r="L226" s="50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9">
        <v>0</v>
      </c>
      <c r="U226" s="49">
        <v>0</v>
      </c>
      <c r="V226" s="39">
        <v>0</v>
      </c>
      <c r="W226" s="49">
        <v>0</v>
      </c>
      <c r="X226" s="49">
        <v>0</v>
      </c>
      <c r="Y226" s="49">
        <v>100</v>
      </c>
      <c r="Z226" s="47">
        <v>0</v>
      </c>
      <c r="AA226" s="47">
        <v>0</v>
      </c>
      <c r="AB226" s="47">
        <v>0</v>
      </c>
      <c r="AC226" s="47">
        <v>0</v>
      </c>
      <c r="AD226" s="47">
        <v>0</v>
      </c>
      <c r="AE226" s="47">
        <v>0</v>
      </c>
      <c r="AF226" s="47">
        <v>0</v>
      </c>
      <c r="AG226" s="47">
        <v>0</v>
      </c>
      <c r="AH226" s="47">
        <v>0</v>
      </c>
      <c r="AI226" s="47">
        <v>0</v>
      </c>
      <c r="AJ226" s="47">
        <v>32</v>
      </c>
      <c r="AK226" s="47">
        <v>18</v>
      </c>
      <c r="AL226" s="47">
        <v>0.42</v>
      </c>
      <c r="AM226" s="47">
        <v>0.08</v>
      </c>
      <c r="AN226" s="47">
        <v>0</v>
      </c>
      <c r="AO226" s="47">
        <v>4.9</v>
      </c>
      <c r="AP226" s="47">
        <v>0</v>
      </c>
      <c r="AQ226" s="47">
        <v>6700</v>
      </c>
      <c r="AR226" s="47">
        <v>60</v>
      </c>
      <c r="AS226" s="47">
        <v>20</v>
      </c>
      <c r="AT226" s="47">
        <v>200</v>
      </c>
      <c r="AU226" s="47">
        <v>0</v>
      </c>
      <c r="AV226" s="47">
        <v>10</v>
      </c>
      <c r="AW226" s="47">
        <v>0</v>
      </c>
      <c r="AX226" s="47">
        <v>0</v>
      </c>
      <c r="AY226" s="47">
        <v>0</v>
      </c>
      <c r="AZ226" s="47">
        <v>0</v>
      </c>
      <c r="BA226" s="47">
        <v>0</v>
      </c>
      <c r="BB226" s="47">
        <v>0</v>
      </c>
      <c r="BC226" s="47">
        <v>0</v>
      </c>
      <c r="BD226" s="47">
        <v>0</v>
      </c>
      <c r="BE226" s="47">
        <v>0</v>
      </c>
      <c r="BF226" s="47">
        <v>0</v>
      </c>
      <c r="BG226" s="47">
        <v>0</v>
      </c>
      <c r="BH226" s="47">
        <v>0</v>
      </c>
      <c r="BI226" s="47">
        <v>0</v>
      </c>
      <c r="BJ226" s="47">
        <v>0</v>
      </c>
      <c r="BN226" s="56">
        <f t="shared" si="73"/>
        <v>0</v>
      </c>
      <c r="BO226" s="57">
        <f t="shared" si="71"/>
        <v>0</v>
      </c>
      <c r="BP226" s="33">
        <v>0</v>
      </c>
      <c r="BQ226" s="56">
        <f t="shared" si="74"/>
        <v>0</v>
      </c>
      <c r="BR226" s="56">
        <f t="shared" si="65"/>
        <v>0</v>
      </c>
      <c r="BS226" s="36">
        <v>0</v>
      </c>
      <c r="BT226" s="7">
        <f t="shared" si="67"/>
        <v>0</v>
      </c>
      <c r="BU226" s="61">
        <f t="shared" si="72"/>
        <v>0</v>
      </c>
      <c r="BV226" s="61">
        <f t="shared" si="68"/>
        <v>0</v>
      </c>
      <c r="BW226" s="61">
        <f t="shared" si="69"/>
        <v>0</v>
      </c>
      <c r="BX226" s="61">
        <f t="shared" si="70"/>
        <v>0</v>
      </c>
      <c r="BY226" s="61">
        <f t="shared" si="58"/>
        <v>0</v>
      </c>
      <c r="CA226" s="50">
        <v>0</v>
      </c>
      <c r="CB226" s="50">
        <v>0</v>
      </c>
      <c r="CC226" s="50">
        <v>0</v>
      </c>
      <c r="CD226" s="47">
        <v>0</v>
      </c>
      <c r="CF226" s="50">
        <v>0</v>
      </c>
      <c r="CG226" s="36">
        <v>0</v>
      </c>
      <c r="CI226" s="34" t="e">
        <f t="shared" si="66"/>
        <v>#DIV/0!</v>
      </c>
    </row>
    <row r="227" spans="1:87" ht="12.75">
      <c r="A227" s="33">
        <v>222</v>
      </c>
      <c r="B227" s="51" t="s">
        <v>273</v>
      </c>
      <c r="C227" s="47" t="s">
        <v>48</v>
      </c>
      <c r="D227" s="47">
        <v>97</v>
      </c>
      <c r="E227" s="36">
        <f t="shared" si="60"/>
        <v>0</v>
      </c>
      <c r="F227" s="56">
        <f t="shared" si="61"/>
        <v>0</v>
      </c>
      <c r="G227" s="56">
        <f t="shared" si="62"/>
        <v>0</v>
      </c>
      <c r="H227" s="36">
        <f t="shared" si="63"/>
        <v>0</v>
      </c>
      <c r="I227" s="36">
        <f t="shared" si="64"/>
        <v>0</v>
      </c>
      <c r="J227" s="49">
        <v>0</v>
      </c>
      <c r="K227" s="50">
        <v>0</v>
      </c>
      <c r="L227" s="50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9">
        <v>0</v>
      </c>
      <c r="U227" s="49">
        <v>0</v>
      </c>
      <c r="V227" s="39">
        <v>0</v>
      </c>
      <c r="W227" s="49">
        <v>0</v>
      </c>
      <c r="X227" s="49">
        <v>0</v>
      </c>
      <c r="Y227" s="49">
        <v>100</v>
      </c>
      <c r="Z227" s="47">
        <v>0</v>
      </c>
      <c r="AA227" s="47">
        <v>0</v>
      </c>
      <c r="AB227" s="47">
        <v>0</v>
      </c>
      <c r="AC227" s="47">
        <v>0</v>
      </c>
      <c r="AD227" s="47">
        <v>0</v>
      </c>
      <c r="AE227" s="47">
        <v>0</v>
      </c>
      <c r="AF227" s="47">
        <v>0</v>
      </c>
      <c r="AG227" s="47">
        <v>0</v>
      </c>
      <c r="AH227" s="47">
        <v>0</v>
      </c>
      <c r="AI227" s="47">
        <v>0</v>
      </c>
      <c r="AJ227" s="47">
        <v>0</v>
      </c>
      <c r="AK227" s="47">
        <v>22.54</v>
      </c>
      <c r="AL227" s="47">
        <v>0</v>
      </c>
      <c r="AM227" s="47">
        <v>0</v>
      </c>
      <c r="AN227" s="47">
        <v>0</v>
      </c>
      <c r="AO227" s="47">
        <v>16.68</v>
      </c>
      <c r="AP227" s="47">
        <v>0</v>
      </c>
      <c r="AQ227" s="47">
        <v>0</v>
      </c>
      <c r="AR227" s="47">
        <v>0</v>
      </c>
      <c r="AS227" s="47">
        <v>0</v>
      </c>
      <c r="AT227" s="47">
        <v>0</v>
      </c>
      <c r="AU227" s="47">
        <v>0</v>
      </c>
      <c r="AV227" s="47">
        <v>0</v>
      </c>
      <c r="AW227" s="47">
        <v>0</v>
      </c>
      <c r="AX227" s="47">
        <v>0</v>
      </c>
      <c r="AY227" s="47">
        <v>0</v>
      </c>
      <c r="AZ227" s="47">
        <v>0</v>
      </c>
      <c r="BA227" s="47">
        <v>0</v>
      </c>
      <c r="BB227" s="47">
        <v>0</v>
      </c>
      <c r="BC227" s="47">
        <v>0</v>
      </c>
      <c r="BD227" s="47">
        <v>0</v>
      </c>
      <c r="BE227" s="47">
        <v>0</v>
      </c>
      <c r="BF227" s="47">
        <v>0</v>
      </c>
      <c r="BG227" s="47">
        <v>0</v>
      </c>
      <c r="BH227" s="47">
        <v>0</v>
      </c>
      <c r="BI227" s="47">
        <v>0</v>
      </c>
      <c r="BJ227" s="47">
        <v>0</v>
      </c>
      <c r="BN227" s="56">
        <f t="shared" si="73"/>
        <v>0</v>
      </c>
      <c r="BO227" s="57">
        <f t="shared" si="71"/>
        <v>0</v>
      </c>
      <c r="BP227" s="33">
        <v>0</v>
      </c>
      <c r="BQ227" s="56">
        <f t="shared" si="74"/>
        <v>0</v>
      </c>
      <c r="BR227" s="56">
        <f t="shared" si="65"/>
        <v>0</v>
      </c>
      <c r="BS227" s="36">
        <v>0</v>
      </c>
      <c r="BT227" s="7">
        <f t="shared" si="67"/>
        <v>0</v>
      </c>
      <c r="BU227" s="61">
        <f t="shared" si="72"/>
        <v>0</v>
      </c>
      <c r="BV227" s="61">
        <f t="shared" si="68"/>
        <v>0</v>
      </c>
      <c r="BW227" s="61">
        <f t="shared" si="69"/>
        <v>0</v>
      </c>
      <c r="BX227" s="61">
        <f t="shared" si="70"/>
        <v>0</v>
      </c>
      <c r="BY227" s="61">
        <f t="shared" si="58"/>
        <v>0</v>
      </c>
      <c r="CA227" s="50">
        <v>0</v>
      </c>
      <c r="CB227" s="50">
        <v>0</v>
      </c>
      <c r="CC227" s="50">
        <v>0</v>
      </c>
      <c r="CD227" s="47">
        <v>0</v>
      </c>
      <c r="CF227" s="50">
        <v>0</v>
      </c>
      <c r="CG227" s="36">
        <v>0</v>
      </c>
      <c r="CI227" s="34" t="e">
        <f t="shared" si="66"/>
        <v>#DIV/0!</v>
      </c>
    </row>
    <row r="228" spans="1:87" ht="12.75">
      <c r="A228" s="33">
        <v>223</v>
      </c>
      <c r="B228" s="51" t="s">
        <v>114</v>
      </c>
      <c r="C228" s="47" t="s">
        <v>48</v>
      </c>
      <c r="D228" s="47">
        <v>98</v>
      </c>
      <c r="E228" s="36">
        <f t="shared" si="60"/>
        <v>0</v>
      </c>
      <c r="F228" s="56">
        <f t="shared" si="61"/>
        <v>0</v>
      </c>
      <c r="G228" s="56">
        <f t="shared" si="62"/>
        <v>0</v>
      </c>
      <c r="H228" s="36">
        <f t="shared" si="63"/>
        <v>0</v>
      </c>
      <c r="I228" s="36">
        <f t="shared" si="64"/>
        <v>0</v>
      </c>
      <c r="J228" s="49">
        <v>0</v>
      </c>
      <c r="K228" s="50">
        <v>0</v>
      </c>
      <c r="L228" s="50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9">
        <v>0</v>
      </c>
      <c r="U228" s="49">
        <v>0</v>
      </c>
      <c r="V228" s="39">
        <v>0</v>
      </c>
      <c r="W228" s="49">
        <v>0</v>
      </c>
      <c r="X228" s="49">
        <v>0</v>
      </c>
      <c r="Y228" s="49">
        <v>100</v>
      </c>
      <c r="Z228" s="47">
        <v>0</v>
      </c>
      <c r="AA228" s="47">
        <v>0</v>
      </c>
      <c r="AB228" s="47">
        <v>0</v>
      </c>
      <c r="AC228" s="47">
        <v>0</v>
      </c>
      <c r="AD228" s="47">
        <v>0</v>
      </c>
      <c r="AE228" s="47">
        <v>0</v>
      </c>
      <c r="AF228" s="47">
        <v>0</v>
      </c>
      <c r="AG228" s="47">
        <v>0</v>
      </c>
      <c r="AH228" s="47">
        <v>0</v>
      </c>
      <c r="AI228" s="47">
        <v>0</v>
      </c>
      <c r="AJ228" s="47">
        <v>35</v>
      </c>
      <c r="AK228" s="47">
        <v>13</v>
      </c>
      <c r="AL228" s="47">
        <v>0.41</v>
      </c>
      <c r="AM228" s="47">
        <v>0.06</v>
      </c>
      <c r="AN228" s="47">
        <v>0</v>
      </c>
      <c r="AO228" s="47">
        <v>0.03</v>
      </c>
      <c r="AP228" s="47">
        <v>0</v>
      </c>
      <c r="AQ228" s="47">
        <v>6700</v>
      </c>
      <c r="AR228" s="47">
        <v>100</v>
      </c>
      <c r="AS228" s="47">
        <v>10</v>
      </c>
      <c r="AT228" s="47">
        <v>200</v>
      </c>
      <c r="AU228" s="47">
        <v>0</v>
      </c>
      <c r="AV228" s="47">
        <v>10</v>
      </c>
      <c r="AW228" s="47">
        <v>0</v>
      </c>
      <c r="AX228" s="47">
        <v>0</v>
      </c>
      <c r="AY228" s="47">
        <v>0</v>
      </c>
      <c r="AZ228" s="47">
        <v>0</v>
      </c>
      <c r="BA228" s="47">
        <v>0</v>
      </c>
      <c r="BB228" s="47">
        <v>0</v>
      </c>
      <c r="BC228" s="47">
        <v>0</v>
      </c>
      <c r="BD228" s="47">
        <v>0</v>
      </c>
      <c r="BE228" s="47">
        <v>0</v>
      </c>
      <c r="BF228" s="47">
        <v>0</v>
      </c>
      <c r="BG228" s="47">
        <v>0</v>
      </c>
      <c r="BH228" s="47">
        <v>0</v>
      </c>
      <c r="BI228" s="47">
        <v>0</v>
      </c>
      <c r="BJ228" s="47">
        <v>0</v>
      </c>
      <c r="BN228" s="56">
        <f t="shared" si="73"/>
        <v>0</v>
      </c>
      <c r="BO228" s="57">
        <f t="shared" si="71"/>
        <v>0</v>
      </c>
      <c r="BP228" s="33">
        <v>0</v>
      </c>
      <c r="BQ228" s="56">
        <f t="shared" si="74"/>
        <v>0</v>
      </c>
      <c r="BR228" s="56">
        <f t="shared" si="65"/>
        <v>0</v>
      </c>
      <c r="BS228" s="36">
        <v>0</v>
      </c>
      <c r="BT228" s="7">
        <f t="shared" si="67"/>
        <v>0</v>
      </c>
      <c r="BU228" s="61">
        <f t="shared" si="72"/>
        <v>0</v>
      </c>
      <c r="BV228" s="61">
        <f t="shared" si="68"/>
        <v>0</v>
      </c>
      <c r="BW228" s="61">
        <f t="shared" si="69"/>
        <v>0</v>
      </c>
      <c r="BX228" s="61">
        <f t="shared" si="70"/>
        <v>0</v>
      </c>
      <c r="BY228" s="61">
        <f t="shared" si="58"/>
        <v>0</v>
      </c>
      <c r="CA228" s="50">
        <v>0</v>
      </c>
      <c r="CB228" s="50">
        <v>0</v>
      </c>
      <c r="CC228" s="50">
        <v>0</v>
      </c>
      <c r="CD228" s="47">
        <v>0</v>
      </c>
      <c r="CF228" s="50">
        <v>0</v>
      </c>
      <c r="CG228" s="36">
        <v>0</v>
      </c>
      <c r="CI228" s="34" t="e">
        <f t="shared" si="66"/>
        <v>#DIV/0!</v>
      </c>
    </row>
    <row r="229" spans="1:87" ht="12.75">
      <c r="A229" s="33">
        <v>224</v>
      </c>
      <c r="B229" s="51" t="s">
        <v>115</v>
      </c>
      <c r="C229" s="47" t="s">
        <v>48</v>
      </c>
      <c r="D229" s="47">
        <v>98</v>
      </c>
      <c r="E229" s="36">
        <f t="shared" si="60"/>
        <v>0</v>
      </c>
      <c r="F229" s="56">
        <f t="shared" si="61"/>
        <v>0</v>
      </c>
      <c r="G229" s="56">
        <f t="shared" si="62"/>
        <v>0</v>
      </c>
      <c r="H229" s="36">
        <f t="shared" si="63"/>
        <v>0</v>
      </c>
      <c r="I229" s="36">
        <f t="shared" si="64"/>
        <v>0</v>
      </c>
      <c r="J229" s="49">
        <v>0</v>
      </c>
      <c r="K229" s="50">
        <v>0</v>
      </c>
      <c r="L229" s="50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9">
        <v>0</v>
      </c>
      <c r="U229" s="49">
        <v>0</v>
      </c>
      <c r="V229" s="39">
        <v>0</v>
      </c>
      <c r="W229" s="49">
        <v>0</v>
      </c>
      <c r="X229" s="49">
        <v>0</v>
      </c>
      <c r="Y229" s="49">
        <v>100</v>
      </c>
      <c r="Z229" s="47">
        <v>0</v>
      </c>
      <c r="AA229" s="47">
        <v>0</v>
      </c>
      <c r="AB229" s="47">
        <v>0</v>
      </c>
      <c r="AC229" s="47">
        <v>0</v>
      </c>
      <c r="AD229" s="47">
        <v>0</v>
      </c>
      <c r="AE229" s="47">
        <v>0</v>
      </c>
      <c r="AF229" s="47">
        <v>0</v>
      </c>
      <c r="AG229" s="47">
        <v>0</v>
      </c>
      <c r="AH229" s="47">
        <v>0</v>
      </c>
      <c r="AI229" s="47">
        <v>0</v>
      </c>
      <c r="AJ229" s="47">
        <v>17</v>
      </c>
      <c r="AK229" s="47">
        <v>9</v>
      </c>
      <c r="AL229" s="47">
        <v>0.38</v>
      </c>
      <c r="AM229" s="47">
        <v>0</v>
      </c>
      <c r="AN229" s="47">
        <v>0</v>
      </c>
      <c r="AO229" s="47">
        <v>0.1</v>
      </c>
      <c r="AP229" s="47">
        <v>0</v>
      </c>
      <c r="AQ229" s="47">
        <v>19000</v>
      </c>
      <c r="AR229" s="47">
        <v>0</v>
      </c>
      <c r="AS229" s="47">
        <v>0</v>
      </c>
      <c r="AT229" s="47">
        <v>1000</v>
      </c>
      <c r="AU229" s="47">
        <v>0</v>
      </c>
      <c r="AV229" s="47">
        <v>0</v>
      </c>
      <c r="AW229" s="47">
        <v>0</v>
      </c>
      <c r="AX229" s="47">
        <v>0</v>
      </c>
      <c r="AY229" s="47">
        <v>0</v>
      </c>
      <c r="AZ229" s="47">
        <v>0</v>
      </c>
      <c r="BA229" s="47">
        <v>0</v>
      </c>
      <c r="BB229" s="47">
        <v>0</v>
      </c>
      <c r="BC229" s="47">
        <v>0</v>
      </c>
      <c r="BD229" s="47">
        <v>0</v>
      </c>
      <c r="BE229" s="47">
        <v>0</v>
      </c>
      <c r="BF229" s="47">
        <v>0</v>
      </c>
      <c r="BG229" s="47">
        <v>0</v>
      </c>
      <c r="BH229" s="47">
        <v>0</v>
      </c>
      <c r="BI229" s="47">
        <v>0</v>
      </c>
      <c r="BJ229" s="47">
        <v>0</v>
      </c>
      <c r="BN229" s="56">
        <f t="shared" si="73"/>
        <v>0</v>
      </c>
      <c r="BO229" s="57">
        <f t="shared" si="71"/>
        <v>0</v>
      </c>
      <c r="BP229" s="33">
        <v>0</v>
      </c>
      <c r="BQ229" s="56">
        <f t="shared" si="74"/>
        <v>0</v>
      </c>
      <c r="BR229" s="56">
        <f t="shared" si="65"/>
        <v>0</v>
      </c>
      <c r="BS229" s="36">
        <v>0</v>
      </c>
      <c r="BT229" s="7">
        <f t="shared" si="67"/>
        <v>0</v>
      </c>
      <c r="BU229" s="61">
        <f t="shared" si="72"/>
        <v>0</v>
      </c>
      <c r="BV229" s="61">
        <f t="shared" si="68"/>
        <v>0</v>
      </c>
      <c r="BW229" s="61">
        <f t="shared" si="69"/>
        <v>0</v>
      </c>
      <c r="BX229" s="61">
        <f t="shared" si="70"/>
        <v>0</v>
      </c>
      <c r="BY229" s="61">
        <f t="shared" si="58"/>
        <v>0</v>
      </c>
      <c r="CA229" s="50">
        <v>0</v>
      </c>
      <c r="CB229" s="50">
        <v>0</v>
      </c>
      <c r="CC229" s="50">
        <v>0</v>
      </c>
      <c r="CD229" s="47">
        <v>0</v>
      </c>
      <c r="CF229" s="50">
        <v>0</v>
      </c>
      <c r="CG229" s="36">
        <v>0</v>
      </c>
      <c r="CI229" s="34" t="e">
        <f t="shared" si="66"/>
        <v>#DIV/0!</v>
      </c>
    </row>
    <row r="230" spans="1:87" ht="12.75">
      <c r="A230" s="33">
        <v>225</v>
      </c>
      <c r="B230" s="51" t="s">
        <v>116</v>
      </c>
      <c r="C230" s="47" t="s">
        <v>48</v>
      </c>
      <c r="D230" s="47">
        <v>75</v>
      </c>
      <c r="E230" s="36">
        <f t="shared" si="60"/>
        <v>0</v>
      </c>
      <c r="F230" s="56">
        <f t="shared" si="61"/>
        <v>0</v>
      </c>
      <c r="G230" s="56">
        <f t="shared" si="62"/>
        <v>0</v>
      </c>
      <c r="H230" s="36">
        <f t="shared" si="63"/>
        <v>0</v>
      </c>
      <c r="I230" s="36">
        <f t="shared" si="64"/>
        <v>0</v>
      </c>
      <c r="J230" s="49">
        <v>0</v>
      </c>
      <c r="K230" s="50">
        <v>0</v>
      </c>
      <c r="L230" s="50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9">
        <v>0</v>
      </c>
      <c r="U230" s="49">
        <v>0</v>
      </c>
      <c r="V230" s="39">
        <v>0</v>
      </c>
      <c r="W230" s="49">
        <v>0</v>
      </c>
      <c r="X230" s="49">
        <v>0</v>
      </c>
      <c r="Y230" s="49">
        <v>100</v>
      </c>
      <c r="Z230" s="47">
        <v>0</v>
      </c>
      <c r="AA230" s="47">
        <v>0</v>
      </c>
      <c r="AB230" s="47">
        <v>0</v>
      </c>
      <c r="AC230" s="47">
        <v>0</v>
      </c>
      <c r="AD230" s="47">
        <v>0</v>
      </c>
      <c r="AE230" s="47">
        <v>0</v>
      </c>
      <c r="AF230" s="47">
        <v>0</v>
      </c>
      <c r="AG230" s="47">
        <v>0</v>
      </c>
      <c r="AH230" s="47">
        <v>0</v>
      </c>
      <c r="AI230" s="47">
        <v>0</v>
      </c>
      <c r="AJ230" s="47">
        <v>0.05</v>
      </c>
      <c r="AK230" s="47">
        <v>31.6</v>
      </c>
      <c r="AL230" s="47">
        <v>0.51</v>
      </c>
      <c r="AM230" s="47">
        <v>0.02</v>
      </c>
      <c r="AN230" s="47">
        <v>1.55</v>
      </c>
      <c r="AO230" s="47">
        <v>0.04</v>
      </c>
      <c r="AP230" s="47">
        <v>0</v>
      </c>
      <c r="AQ230" s="47">
        <v>17500</v>
      </c>
      <c r="AR230" s="47">
        <v>130</v>
      </c>
      <c r="AS230" s="47">
        <v>10</v>
      </c>
      <c r="AT230" s="47">
        <v>500</v>
      </c>
      <c r="AU230" s="47">
        <v>0</v>
      </c>
      <c r="AV230" s="47">
        <v>10</v>
      </c>
      <c r="AW230" s="47">
        <v>0</v>
      </c>
      <c r="AX230" s="47">
        <v>0</v>
      </c>
      <c r="AY230" s="47">
        <v>0</v>
      </c>
      <c r="AZ230" s="47">
        <v>0</v>
      </c>
      <c r="BA230" s="47">
        <v>0</v>
      </c>
      <c r="BB230" s="47">
        <v>0</v>
      </c>
      <c r="BC230" s="47">
        <v>0</v>
      </c>
      <c r="BD230" s="47">
        <v>0</v>
      </c>
      <c r="BE230" s="47">
        <v>0</v>
      </c>
      <c r="BF230" s="47">
        <v>0</v>
      </c>
      <c r="BG230" s="47">
        <v>0</v>
      </c>
      <c r="BH230" s="47">
        <v>0</v>
      </c>
      <c r="BI230" s="47">
        <v>0</v>
      </c>
      <c r="BJ230" s="47">
        <v>0</v>
      </c>
      <c r="BN230" s="56">
        <f t="shared" si="73"/>
        <v>0</v>
      </c>
      <c r="BO230" s="57">
        <f t="shared" si="71"/>
        <v>0</v>
      </c>
      <c r="BP230" s="33">
        <v>0</v>
      </c>
      <c r="BQ230" s="56">
        <f t="shared" si="74"/>
        <v>0</v>
      </c>
      <c r="BR230" s="56">
        <f t="shared" si="65"/>
        <v>0</v>
      </c>
      <c r="BS230" s="36">
        <v>0</v>
      </c>
      <c r="BT230" s="7">
        <f t="shared" si="67"/>
        <v>0</v>
      </c>
      <c r="BU230" s="61">
        <f t="shared" si="72"/>
        <v>0</v>
      </c>
      <c r="BV230" s="61">
        <f t="shared" si="68"/>
        <v>0</v>
      </c>
      <c r="BW230" s="61">
        <f t="shared" si="69"/>
        <v>0</v>
      </c>
      <c r="BX230" s="61">
        <f t="shared" si="70"/>
        <v>0</v>
      </c>
      <c r="BY230" s="61">
        <f t="shared" si="58"/>
        <v>0</v>
      </c>
      <c r="CA230" s="50">
        <v>0</v>
      </c>
      <c r="CB230" s="50">
        <v>0</v>
      </c>
      <c r="CC230" s="50">
        <v>0</v>
      </c>
      <c r="CD230" s="47">
        <v>0</v>
      </c>
      <c r="CF230" s="50">
        <v>0</v>
      </c>
      <c r="CG230" s="36">
        <v>0</v>
      </c>
      <c r="CI230" s="34" t="e">
        <f t="shared" si="66"/>
        <v>#DIV/0!</v>
      </c>
    </row>
    <row r="231" spans="1:87" ht="12.75">
      <c r="A231" s="33">
        <v>226</v>
      </c>
      <c r="B231" s="51" t="s">
        <v>117</v>
      </c>
      <c r="C231" s="47" t="s">
        <v>48</v>
      </c>
      <c r="D231" s="47">
        <v>99</v>
      </c>
      <c r="E231" s="36">
        <f t="shared" si="60"/>
        <v>0</v>
      </c>
      <c r="F231" s="56">
        <f t="shared" si="61"/>
        <v>0</v>
      </c>
      <c r="G231" s="56">
        <f t="shared" si="62"/>
        <v>0</v>
      </c>
      <c r="H231" s="36">
        <f t="shared" si="63"/>
        <v>0</v>
      </c>
      <c r="I231" s="36">
        <f t="shared" si="64"/>
        <v>0</v>
      </c>
      <c r="J231" s="49">
        <v>0</v>
      </c>
      <c r="K231" s="50">
        <v>0</v>
      </c>
      <c r="L231" s="50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9">
        <v>0</v>
      </c>
      <c r="U231" s="49">
        <v>0</v>
      </c>
      <c r="V231" s="39">
        <v>0</v>
      </c>
      <c r="W231" s="49">
        <v>0</v>
      </c>
      <c r="X231" s="49">
        <v>0</v>
      </c>
      <c r="Y231" s="49">
        <v>100</v>
      </c>
      <c r="Z231" s="47">
        <v>0</v>
      </c>
      <c r="AA231" s="47">
        <v>0</v>
      </c>
      <c r="AB231" s="47">
        <v>0</v>
      </c>
      <c r="AC231" s="47">
        <v>0</v>
      </c>
      <c r="AD231" s="47">
        <v>0</v>
      </c>
      <c r="AE231" s="47">
        <v>0</v>
      </c>
      <c r="AF231" s="47">
        <v>0</v>
      </c>
      <c r="AG231" s="47">
        <v>0</v>
      </c>
      <c r="AH231" s="47">
        <v>0</v>
      </c>
      <c r="AI231" s="47">
        <v>0</v>
      </c>
      <c r="AJ231" s="47">
        <v>0</v>
      </c>
      <c r="AK231" s="47">
        <v>0</v>
      </c>
      <c r="AL231" s="47">
        <v>0</v>
      </c>
      <c r="AM231" s="47">
        <v>39.05</v>
      </c>
      <c r="AN231" s="47">
        <v>0</v>
      </c>
      <c r="AO231" s="47">
        <v>0</v>
      </c>
      <c r="AP231" s="47">
        <v>0</v>
      </c>
      <c r="AQ231" s="47">
        <v>0</v>
      </c>
      <c r="AR231" s="47">
        <v>0</v>
      </c>
      <c r="AS231" s="47">
        <v>0</v>
      </c>
      <c r="AT231" s="47">
        <v>0</v>
      </c>
      <c r="AU231" s="47">
        <v>0</v>
      </c>
      <c r="AV231" s="47">
        <v>0</v>
      </c>
      <c r="AW231" s="47">
        <v>0</v>
      </c>
      <c r="AX231" s="47">
        <v>0</v>
      </c>
      <c r="AY231" s="47">
        <v>0</v>
      </c>
      <c r="AZ231" s="47">
        <v>0</v>
      </c>
      <c r="BA231" s="47">
        <v>0</v>
      </c>
      <c r="BB231" s="47">
        <v>0</v>
      </c>
      <c r="BC231" s="47">
        <v>0</v>
      </c>
      <c r="BD231" s="47">
        <v>0</v>
      </c>
      <c r="BE231" s="47">
        <v>0</v>
      </c>
      <c r="BF231" s="47">
        <v>0</v>
      </c>
      <c r="BG231" s="47">
        <v>0</v>
      </c>
      <c r="BH231" s="47">
        <v>0</v>
      </c>
      <c r="BI231" s="47">
        <v>0</v>
      </c>
      <c r="BJ231" s="47">
        <v>0</v>
      </c>
      <c r="BN231" s="56">
        <f t="shared" si="73"/>
        <v>0</v>
      </c>
      <c r="BO231" s="57">
        <f t="shared" si="71"/>
        <v>0</v>
      </c>
      <c r="BP231" s="33">
        <v>0</v>
      </c>
      <c r="BQ231" s="56">
        <f t="shared" si="74"/>
        <v>0</v>
      </c>
      <c r="BR231" s="56">
        <f t="shared" si="65"/>
        <v>0</v>
      </c>
      <c r="BS231" s="36">
        <v>0</v>
      </c>
      <c r="BT231" s="7">
        <f t="shared" si="67"/>
        <v>0</v>
      </c>
      <c r="BU231" s="61">
        <f t="shared" si="72"/>
        <v>0</v>
      </c>
      <c r="BV231" s="61">
        <f t="shared" si="68"/>
        <v>0</v>
      </c>
      <c r="BW231" s="61">
        <f t="shared" si="69"/>
        <v>0</v>
      </c>
      <c r="BX231" s="61">
        <f t="shared" si="70"/>
        <v>0</v>
      </c>
      <c r="BY231" s="61">
        <f t="shared" si="58"/>
        <v>0</v>
      </c>
      <c r="CA231" s="50">
        <v>0</v>
      </c>
      <c r="CB231" s="50">
        <v>0</v>
      </c>
      <c r="CC231" s="50">
        <v>0</v>
      </c>
      <c r="CD231" s="47">
        <v>0</v>
      </c>
      <c r="CF231" s="50">
        <v>0</v>
      </c>
      <c r="CG231" s="36">
        <v>0</v>
      </c>
      <c r="CI231" s="34" t="e">
        <f t="shared" si="66"/>
        <v>#DIV/0!</v>
      </c>
    </row>
    <row r="232" spans="1:87" ht="12.75">
      <c r="A232" s="33">
        <v>227</v>
      </c>
      <c r="B232" s="51" t="s">
        <v>118</v>
      </c>
      <c r="C232" s="47" t="s">
        <v>48</v>
      </c>
      <c r="D232" s="47">
        <v>95</v>
      </c>
      <c r="E232" s="36">
        <f t="shared" si="60"/>
        <v>0</v>
      </c>
      <c r="F232" s="56">
        <f t="shared" si="61"/>
        <v>0</v>
      </c>
      <c r="G232" s="56">
        <f t="shared" si="62"/>
        <v>0</v>
      </c>
      <c r="H232" s="36">
        <f t="shared" si="63"/>
        <v>0</v>
      </c>
      <c r="I232" s="36">
        <f t="shared" si="64"/>
        <v>0</v>
      </c>
      <c r="J232" s="49">
        <v>0</v>
      </c>
      <c r="K232" s="50">
        <v>0</v>
      </c>
      <c r="L232" s="50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9">
        <v>0</v>
      </c>
      <c r="U232" s="49">
        <v>0</v>
      </c>
      <c r="V232" s="39">
        <v>0</v>
      </c>
      <c r="W232" s="49">
        <v>0</v>
      </c>
      <c r="X232" s="49">
        <v>0</v>
      </c>
      <c r="Y232" s="49">
        <v>100</v>
      </c>
      <c r="Z232" s="47">
        <v>0</v>
      </c>
      <c r="AA232" s="47">
        <v>0</v>
      </c>
      <c r="AB232" s="47">
        <v>0</v>
      </c>
      <c r="AC232" s="47">
        <v>0</v>
      </c>
      <c r="AD232" s="47">
        <v>0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>
        <v>0</v>
      </c>
      <c r="AL232" s="47">
        <v>0</v>
      </c>
      <c r="AM232" s="47">
        <v>56.58</v>
      </c>
      <c r="AN232" s="47">
        <v>0</v>
      </c>
      <c r="AO232" s="47">
        <v>0</v>
      </c>
      <c r="AP232" s="47">
        <v>0</v>
      </c>
      <c r="AQ232" s="47">
        <v>0</v>
      </c>
      <c r="AR232" s="47">
        <v>0</v>
      </c>
      <c r="AS232" s="47">
        <v>0</v>
      </c>
      <c r="AT232" s="47">
        <v>0</v>
      </c>
      <c r="AU232" s="47">
        <v>0</v>
      </c>
      <c r="AV232" s="47">
        <v>0</v>
      </c>
      <c r="AW232" s="47">
        <v>0</v>
      </c>
      <c r="AX232" s="47">
        <v>0</v>
      </c>
      <c r="AY232" s="47">
        <v>0</v>
      </c>
      <c r="AZ232" s="47">
        <v>0</v>
      </c>
      <c r="BA232" s="47">
        <v>0</v>
      </c>
      <c r="BB232" s="47">
        <v>0</v>
      </c>
      <c r="BC232" s="47">
        <v>0</v>
      </c>
      <c r="BD232" s="47">
        <v>0</v>
      </c>
      <c r="BE232" s="47">
        <v>0</v>
      </c>
      <c r="BF232" s="47">
        <v>0</v>
      </c>
      <c r="BG232" s="47">
        <v>0</v>
      </c>
      <c r="BH232" s="47">
        <v>0</v>
      </c>
      <c r="BI232" s="47">
        <v>0</v>
      </c>
      <c r="BJ232" s="47">
        <v>0</v>
      </c>
      <c r="BN232" s="56">
        <f t="shared" si="73"/>
        <v>0</v>
      </c>
      <c r="BO232" s="57">
        <f t="shared" si="71"/>
        <v>0</v>
      </c>
      <c r="BP232" s="33">
        <v>0</v>
      </c>
      <c r="BQ232" s="56">
        <f t="shared" si="74"/>
        <v>0</v>
      </c>
      <c r="BR232" s="56">
        <f t="shared" si="65"/>
        <v>0</v>
      </c>
      <c r="BS232" s="36">
        <v>0</v>
      </c>
      <c r="BT232" s="7">
        <f t="shared" si="67"/>
        <v>0</v>
      </c>
      <c r="BU232" s="61">
        <f t="shared" si="72"/>
        <v>0</v>
      </c>
      <c r="BV232" s="61">
        <f t="shared" si="68"/>
        <v>0</v>
      </c>
      <c r="BW232" s="61">
        <f t="shared" si="69"/>
        <v>0</v>
      </c>
      <c r="BX232" s="61">
        <f t="shared" si="70"/>
        <v>0</v>
      </c>
      <c r="BY232" s="61">
        <f t="shared" si="58"/>
        <v>0</v>
      </c>
      <c r="CA232" s="50">
        <v>0</v>
      </c>
      <c r="CB232" s="50">
        <v>0</v>
      </c>
      <c r="CC232" s="50">
        <v>0</v>
      </c>
      <c r="CD232" s="47">
        <v>0</v>
      </c>
      <c r="CF232" s="50">
        <v>0</v>
      </c>
      <c r="CG232" s="36">
        <v>0</v>
      </c>
      <c r="CI232" s="34" t="e">
        <f t="shared" si="66"/>
        <v>#DIV/0!</v>
      </c>
    </row>
    <row r="233" spans="1:87" ht="12.75">
      <c r="A233" s="33">
        <v>228</v>
      </c>
      <c r="B233" s="51" t="s">
        <v>119</v>
      </c>
      <c r="C233" s="47" t="s">
        <v>48</v>
      </c>
      <c r="D233" s="47">
        <v>98</v>
      </c>
      <c r="E233" s="36">
        <f t="shared" si="60"/>
        <v>0</v>
      </c>
      <c r="F233" s="56">
        <f t="shared" si="61"/>
        <v>0</v>
      </c>
      <c r="G233" s="56">
        <f t="shared" si="62"/>
        <v>0</v>
      </c>
      <c r="H233" s="36">
        <f t="shared" si="63"/>
        <v>0</v>
      </c>
      <c r="I233" s="36">
        <f t="shared" si="64"/>
        <v>0</v>
      </c>
      <c r="J233" s="49">
        <v>0</v>
      </c>
      <c r="K233" s="50">
        <v>0</v>
      </c>
      <c r="L233" s="50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9">
        <v>0</v>
      </c>
      <c r="U233" s="49">
        <v>0</v>
      </c>
      <c r="V233" s="39">
        <v>0</v>
      </c>
      <c r="W233" s="49">
        <v>0</v>
      </c>
      <c r="X233" s="49">
        <v>0</v>
      </c>
      <c r="Y233" s="49">
        <v>100</v>
      </c>
      <c r="Z233" s="47">
        <v>0</v>
      </c>
      <c r="AA233" s="47">
        <v>0</v>
      </c>
      <c r="AB233" s="47">
        <v>0</v>
      </c>
      <c r="AC233" s="47">
        <v>0</v>
      </c>
      <c r="AD233" s="47">
        <v>0</v>
      </c>
      <c r="AE233" s="47">
        <v>0</v>
      </c>
      <c r="AF233" s="47">
        <v>0</v>
      </c>
      <c r="AG233" s="47">
        <v>0</v>
      </c>
      <c r="AH233" s="47">
        <v>0</v>
      </c>
      <c r="AI233" s="47">
        <v>0</v>
      </c>
      <c r="AJ233" s="47">
        <v>0.05</v>
      </c>
      <c r="AK233" s="47">
        <v>0</v>
      </c>
      <c r="AL233" s="47">
        <v>0.34</v>
      </c>
      <c r="AM233" s="47">
        <v>50</v>
      </c>
      <c r="AN233" s="47">
        <v>0.45</v>
      </c>
      <c r="AO233" s="47">
        <v>1</v>
      </c>
      <c r="AP233" s="47">
        <v>47.3</v>
      </c>
      <c r="AQ233" s="47">
        <v>600</v>
      </c>
      <c r="AR233" s="47">
        <v>0</v>
      </c>
      <c r="AS233" s="47">
        <v>0</v>
      </c>
      <c r="AT233" s="47">
        <v>0</v>
      </c>
      <c r="AU233" s="47">
        <v>0</v>
      </c>
      <c r="AV233" s="47">
        <v>0</v>
      </c>
      <c r="AW233" s="47">
        <v>0</v>
      </c>
      <c r="AX233" s="47">
        <v>0</v>
      </c>
      <c r="AY233" s="47">
        <v>0</v>
      </c>
      <c r="AZ233" s="47">
        <v>0</v>
      </c>
      <c r="BA233" s="47">
        <v>0</v>
      </c>
      <c r="BB233" s="47">
        <v>0</v>
      </c>
      <c r="BC233" s="47">
        <v>0</v>
      </c>
      <c r="BD233" s="47">
        <v>0</v>
      </c>
      <c r="BE233" s="47">
        <v>0</v>
      </c>
      <c r="BF233" s="47">
        <v>0</v>
      </c>
      <c r="BG233" s="47">
        <v>0</v>
      </c>
      <c r="BH233" s="47">
        <v>0</v>
      </c>
      <c r="BI233" s="47">
        <v>0</v>
      </c>
      <c r="BJ233" s="47">
        <v>0</v>
      </c>
      <c r="BN233" s="56">
        <f t="shared" si="73"/>
        <v>0</v>
      </c>
      <c r="BO233" s="57">
        <f t="shared" si="71"/>
        <v>0</v>
      </c>
      <c r="BP233" s="33">
        <v>0</v>
      </c>
      <c r="BQ233" s="56">
        <f t="shared" si="74"/>
        <v>0</v>
      </c>
      <c r="BR233" s="56">
        <f t="shared" si="65"/>
        <v>0</v>
      </c>
      <c r="BS233" s="36">
        <v>0</v>
      </c>
      <c r="BT233" s="7">
        <f t="shared" si="67"/>
        <v>0</v>
      </c>
      <c r="BU233" s="61">
        <f t="shared" si="72"/>
        <v>0</v>
      </c>
      <c r="BV233" s="61">
        <f t="shared" si="68"/>
        <v>0</v>
      </c>
      <c r="BW233" s="61">
        <f t="shared" si="69"/>
        <v>0</v>
      </c>
      <c r="BX233" s="61">
        <f t="shared" si="70"/>
        <v>0</v>
      </c>
      <c r="BY233" s="61">
        <f t="shared" si="58"/>
        <v>0</v>
      </c>
      <c r="CA233" s="50">
        <v>0</v>
      </c>
      <c r="CB233" s="50">
        <v>0</v>
      </c>
      <c r="CC233" s="50">
        <v>0</v>
      </c>
      <c r="CD233" s="47">
        <v>0</v>
      </c>
      <c r="CF233" s="50">
        <v>0</v>
      </c>
      <c r="CG233" s="36">
        <v>0</v>
      </c>
      <c r="CI233" s="34" t="e">
        <f t="shared" si="66"/>
        <v>#DIV/0!</v>
      </c>
    </row>
    <row r="234" spans="1:87" ht="12.75">
      <c r="A234" s="33">
        <v>229</v>
      </c>
      <c r="B234" s="51" t="s">
        <v>120</v>
      </c>
      <c r="C234" s="47" t="s">
        <v>48</v>
      </c>
      <c r="D234" s="47">
        <v>98</v>
      </c>
      <c r="E234" s="36">
        <f t="shared" si="60"/>
        <v>0</v>
      </c>
      <c r="F234" s="56">
        <f t="shared" si="61"/>
        <v>0</v>
      </c>
      <c r="G234" s="56">
        <f t="shared" si="62"/>
        <v>0</v>
      </c>
      <c r="H234" s="36">
        <f t="shared" si="63"/>
        <v>0</v>
      </c>
      <c r="I234" s="36">
        <f t="shared" si="64"/>
        <v>0</v>
      </c>
      <c r="J234" s="49">
        <v>0</v>
      </c>
      <c r="K234" s="50">
        <v>0</v>
      </c>
      <c r="L234" s="50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9">
        <v>0</v>
      </c>
      <c r="U234" s="49">
        <v>0</v>
      </c>
      <c r="V234" s="39">
        <v>0</v>
      </c>
      <c r="W234" s="49">
        <v>0</v>
      </c>
      <c r="X234" s="49">
        <v>0</v>
      </c>
      <c r="Y234" s="49">
        <v>100</v>
      </c>
      <c r="Z234" s="47">
        <v>0</v>
      </c>
      <c r="AA234" s="47">
        <v>0</v>
      </c>
      <c r="AB234" s="47">
        <v>0</v>
      </c>
      <c r="AC234" s="47">
        <v>0</v>
      </c>
      <c r="AD234" s="47">
        <v>0</v>
      </c>
      <c r="AE234" s="47">
        <v>0</v>
      </c>
      <c r="AF234" s="47">
        <v>0</v>
      </c>
      <c r="AG234" s="47">
        <v>0</v>
      </c>
      <c r="AH234" s="47">
        <v>0</v>
      </c>
      <c r="AI234" s="47">
        <v>0</v>
      </c>
      <c r="AJ234" s="47">
        <v>0</v>
      </c>
      <c r="AK234" s="47">
        <v>0</v>
      </c>
      <c r="AL234" s="47">
        <v>0</v>
      </c>
      <c r="AM234" s="47">
        <v>21</v>
      </c>
      <c r="AN234" s="47">
        <v>0</v>
      </c>
      <c r="AO234" s="47">
        <v>0</v>
      </c>
      <c r="AP234" s="47">
        <v>0</v>
      </c>
      <c r="AQ234" s="47">
        <v>0</v>
      </c>
      <c r="AR234" s="47">
        <v>0</v>
      </c>
      <c r="AS234" s="47">
        <v>0</v>
      </c>
      <c r="AT234" s="47">
        <v>0</v>
      </c>
      <c r="AU234" s="47">
        <v>0</v>
      </c>
      <c r="AV234" s="47">
        <v>0</v>
      </c>
      <c r="AW234" s="47">
        <v>0</v>
      </c>
      <c r="AX234" s="47">
        <v>0</v>
      </c>
      <c r="AY234" s="47">
        <v>0</v>
      </c>
      <c r="AZ234" s="47">
        <v>0</v>
      </c>
      <c r="BA234" s="47">
        <v>0</v>
      </c>
      <c r="BB234" s="47">
        <v>0</v>
      </c>
      <c r="BC234" s="47">
        <v>0</v>
      </c>
      <c r="BD234" s="47">
        <v>0</v>
      </c>
      <c r="BE234" s="47">
        <v>0</v>
      </c>
      <c r="BF234" s="47">
        <v>0</v>
      </c>
      <c r="BG234" s="47">
        <v>0</v>
      </c>
      <c r="BH234" s="47">
        <v>0</v>
      </c>
      <c r="BI234" s="47">
        <v>0</v>
      </c>
      <c r="BJ234" s="47">
        <v>0</v>
      </c>
      <c r="BN234" s="56">
        <f t="shared" si="73"/>
        <v>0</v>
      </c>
      <c r="BO234" s="57">
        <f t="shared" si="71"/>
        <v>0</v>
      </c>
      <c r="BP234" s="33">
        <v>0</v>
      </c>
      <c r="BQ234" s="56">
        <f t="shared" si="74"/>
        <v>0</v>
      </c>
      <c r="BR234" s="56">
        <f t="shared" si="65"/>
        <v>0</v>
      </c>
      <c r="BS234" s="36">
        <v>0</v>
      </c>
      <c r="BT234" s="7">
        <f t="shared" si="67"/>
        <v>0</v>
      </c>
      <c r="BU234" s="61">
        <f t="shared" si="72"/>
        <v>0</v>
      </c>
      <c r="BV234" s="61">
        <f t="shared" si="68"/>
        <v>0</v>
      </c>
      <c r="BW234" s="61">
        <f t="shared" si="69"/>
        <v>0</v>
      </c>
      <c r="BX234" s="61">
        <f t="shared" si="70"/>
        <v>0</v>
      </c>
      <c r="BY234" s="61">
        <f t="shared" si="58"/>
        <v>0</v>
      </c>
      <c r="CA234" s="50">
        <v>0</v>
      </c>
      <c r="CB234" s="50">
        <v>0</v>
      </c>
      <c r="CC234" s="50">
        <v>0</v>
      </c>
      <c r="CD234" s="47">
        <v>0</v>
      </c>
      <c r="CF234" s="50">
        <v>0</v>
      </c>
      <c r="CG234" s="36">
        <v>0</v>
      </c>
      <c r="CI234" s="34" t="e">
        <f t="shared" si="66"/>
        <v>#DIV/0!</v>
      </c>
    </row>
    <row r="235" spans="1:87" ht="12.75">
      <c r="A235" s="33">
        <v>230</v>
      </c>
      <c r="B235" s="51" t="s">
        <v>121</v>
      </c>
      <c r="C235" s="47" t="s">
        <v>48</v>
      </c>
      <c r="D235" s="47">
        <v>98</v>
      </c>
      <c r="E235" s="36">
        <f t="shared" si="60"/>
        <v>0</v>
      </c>
      <c r="F235" s="56">
        <f t="shared" si="61"/>
        <v>0</v>
      </c>
      <c r="G235" s="56">
        <f t="shared" si="62"/>
        <v>0</v>
      </c>
      <c r="H235" s="36">
        <f t="shared" si="63"/>
        <v>0</v>
      </c>
      <c r="I235" s="36">
        <f t="shared" si="64"/>
        <v>0</v>
      </c>
      <c r="J235" s="49">
        <v>0</v>
      </c>
      <c r="K235" s="50">
        <v>0</v>
      </c>
      <c r="L235" s="50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9">
        <v>0</v>
      </c>
      <c r="U235" s="49">
        <v>0</v>
      </c>
      <c r="V235" s="39">
        <v>0</v>
      </c>
      <c r="W235" s="49">
        <v>0</v>
      </c>
      <c r="X235" s="49">
        <v>0</v>
      </c>
      <c r="Y235" s="49">
        <v>100</v>
      </c>
      <c r="Z235" s="47">
        <v>0</v>
      </c>
      <c r="AA235" s="47">
        <v>0</v>
      </c>
      <c r="AB235" s="47">
        <v>0</v>
      </c>
      <c r="AC235" s="47">
        <v>0</v>
      </c>
      <c r="AD235" s="47">
        <v>0</v>
      </c>
      <c r="AE235" s="47">
        <v>0</v>
      </c>
      <c r="AF235" s="47">
        <v>0</v>
      </c>
      <c r="AG235" s="47">
        <v>0</v>
      </c>
      <c r="AH235" s="47">
        <v>0</v>
      </c>
      <c r="AI235" s="47">
        <v>0</v>
      </c>
      <c r="AJ235" s="47">
        <v>0.15</v>
      </c>
      <c r="AK235" s="47">
        <v>0.61</v>
      </c>
      <c r="AL235" s="47">
        <v>0.61</v>
      </c>
      <c r="AM235" s="47">
        <v>0</v>
      </c>
      <c r="AN235" s="47">
        <v>0.09</v>
      </c>
      <c r="AO235" s="47">
        <v>41.84</v>
      </c>
      <c r="AP235" s="47">
        <v>1.55</v>
      </c>
      <c r="AQ235" s="47">
        <v>710</v>
      </c>
      <c r="AR235" s="47">
        <v>0</v>
      </c>
      <c r="AS235" s="47">
        <v>0</v>
      </c>
      <c r="AT235" s="47">
        <v>10</v>
      </c>
      <c r="AU235" s="47">
        <v>0</v>
      </c>
      <c r="AV235" s="47">
        <v>17</v>
      </c>
      <c r="AW235" s="47">
        <v>0</v>
      </c>
      <c r="AX235" s="47">
        <v>0</v>
      </c>
      <c r="AY235" s="47">
        <v>0</v>
      </c>
      <c r="AZ235" s="47">
        <v>0</v>
      </c>
      <c r="BA235" s="47">
        <v>0</v>
      </c>
      <c r="BB235" s="47">
        <v>0</v>
      </c>
      <c r="BC235" s="47">
        <v>0</v>
      </c>
      <c r="BD235" s="47">
        <v>0</v>
      </c>
      <c r="BE235" s="47">
        <v>0</v>
      </c>
      <c r="BF235" s="47">
        <v>0</v>
      </c>
      <c r="BG235" s="47">
        <v>0</v>
      </c>
      <c r="BH235" s="47">
        <v>0</v>
      </c>
      <c r="BI235" s="47">
        <v>0</v>
      </c>
      <c r="BJ235" s="47">
        <v>0</v>
      </c>
      <c r="BK235" s="34"/>
      <c r="BN235" s="56">
        <f t="shared" si="73"/>
        <v>0</v>
      </c>
      <c r="BO235" s="57">
        <f t="shared" si="71"/>
        <v>0</v>
      </c>
      <c r="BP235" s="33">
        <v>0</v>
      </c>
      <c r="BQ235" s="56">
        <f t="shared" si="74"/>
        <v>0</v>
      </c>
      <c r="BR235" s="56">
        <f t="shared" si="65"/>
        <v>0</v>
      </c>
      <c r="BS235" s="36">
        <v>0</v>
      </c>
      <c r="BT235" s="7">
        <f t="shared" si="67"/>
        <v>0</v>
      </c>
      <c r="BU235" s="61">
        <f t="shared" si="72"/>
        <v>0</v>
      </c>
      <c r="BV235" s="61">
        <f t="shared" si="68"/>
        <v>0</v>
      </c>
      <c r="BW235" s="61">
        <f t="shared" si="69"/>
        <v>0</v>
      </c>
      <c r="BX235" s="61">
        <f t="shared" si="70"/>
        <v>0</v>
      </c>
      <c r="BY235" s="61">
        <f t="shared" si="58"/>
        <v>0</v>
      </c>
      <c r="CA235" s="50">
        <v>0</v>
      </c>
      <c r="CB235" s="50">
        <v>0</v>
      </c>
      <c r="CC235" s="50">
        <v>0</v>
      </c>
      <c r="CD235" s="47">
        <v>0</v>
      </c>
      <c r="CF235" s="50">
        <v>0</v>
      </c>
      <c r="CG235" s="36">
        <v>0</v>
      </c>
      <c r="CI235" s="34" t="e">
        <f t="shared" si="66"/>
        <v>#DIV/0!</v>
      </c>
    </row>
    <row r="236" spans="1:87" ht="12.75">
      <c r="A236" s="33">
        <v>231</v>
      </c>
      <c r="B236" s="51" t="s">
        <v>122</v>
      </c>
      <c r="C236" s="47" t="s">
        <v>48</v>
      </c>
      <c r="D236" s="47">
        <v>98</v>
      </c>
      <c r="E236" s="36">
        <f t="shared" si="60"/>
        <v>0</v>
      </c>
      <c r="F236" s="56">
        <f t="shared" si="61"/>
        <v>0</v>
      </c>
      <c r="G236" s="56">
        <f t="shared" si="62"/>
        <v>0</v>
      </c>
      <c r="H236" s="36">
        <f t="shared" si="63"/>
        <v>0</v>
      </c>
      <c r="I236" s="36">
        <f t="shared" si="64"/>
        <v>0</v>
      </c>
      <c r="J236" s="49">
        <v>0</v>
      </c>
      <c r="K236" s="50">
        <v>0</v>
      </c>
      <c r="L236" s="50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9">
        <v>0</v>
      </c>
      <c r="U236" s="49">
        <v>0</v>
      </c>
      <c r="V236" s="39">
        <v>0</v>
      </c>
      <c r="W236" s="49">
        <v>0</v>
      </c>
      <c r="X236" s="49">
        <v>0</v>
      </c>
      <c r="Y236" s="49">
        <v>100</v>
      </c>
      <c r="Z236" s="47">
        <v>0</v>
      </c>
      <c r="AA236" s="47">
        <v>0</v>
      </c>
      <c r="AB236" s="47">
        <v>0</v>
      </c>
      <c r="AC236" s="47">
        <v>0</v>
      </c>
      <c r="AD236" s="47">
        <v>0</v>
      </c>
      <c r="AE236" s="47">
        <v>0</v>
      </c>
      <c r="AF236" s="47">
        <v>0</v>
      </c>
      <c r="AG236" s="47">
        <v>0</v>
      </c>
      <c r="AH236" s="47">
        <v>0</v>
      </c>
      <c r="AI236" s="47">
        <v>0</v>
      </c>
      <c r="AJ236" s="47">
        <v>0</v>
      </c>
      <c r="AK236" s="47">
        <v>0</v>
      </c>
      <c r="AL236" s="47">
        <v>0</v>
      </c>
      <c r="AM236" s="47">
        <v>0</v>
      </c>
      <c r="AN236" s="47">
        <v>0</v>
      </c>
      <c r="AO236" s="47">
        <v>39.34</v>
      </c>
      <c r="AP236" s="47">
        <v>60.66</v>
      </c>
      <c r="AQ236" s="47">
        <v>0</v>
      </c>
      <c r="AR236" s="47">
        <v>0</v>
      </c>
      <c r="AS236" s="47">
        <v>0</v>
      </c>
      <c r="AT236" s="47">
        <v>0</v>
      </c>
      <c r="AU236" s="47">
        <v>0</v>
      </c>
      <c r="AV236" s="47">
        <v>0</v>
      </c>
      <c r="AW236" s="47">
        <v>0</v>
      </c>
      <c r="AX236" s="47">
        <v>0</v>
      </c>
      <c r="AY236" s="47">
        <v>0</v>
      </c>
      <c r="AZ236" s="47">
        <v>0</v>
      </c>
      <c r="BA236" s="47">
        <v>0</v>
      </c>
      <c r="BB236" s="47">
        <v>0</v>
      </c>
      <c r="BC236" s="47">
        <v>0</v>
      </c>
      <c r="BD236" s="47">
        <v>0</v>
      </c>
      <c r="BE236" s="47">
        <v>0</v>
      </c>
      <c r="BF236" s="47">
        <v>0</v>
      </c>
      <c r="BG236" s="47">
        <v>0</v>
      </c>
      <c r="BH236" s="47">
        <v>0</v>
      </c>
      <c r="BI236" s="47">
        <v>0</v>
      </c>
      <c r="BJ236" s="47">
        <v>0</v>
      </c>
      <c r="BN236" s="56">
        <f t="shared" si="73"/>
        <v>0</v>
      </c>
      <c r="BO236" s="57">
        <f t="shared" si="71"/>
        <v>0</v>
      </c>
      <c r="BP236" s="33">
        <v>0</v>
      </c>
      <c r="BQ236" s="56">
        <f t="shared" si="74"/>
        <v>0</v>
      </c>
      <c r="BR236" s="56">
        <f t="shared" si="65"/>
        <v>0</v>
      </c>
      <c r="BS236" s="36">
        <v>0</v>
      </c>
      <c r="BT236" s="7">
        <f t="shared" si="67"/>
        <v>0</v>
      </c>
      <c r="BU236" s="61">
        <f t="shared" si="72"/>
        <v>0</v>
      </c>
      <c r="BV236" s="61">
        <f t="shared" si="68"/>
        <v>0</v>
      </c>
      <c r="BW236" s="61">
        <f t="shared" si="69"/>
        <v>0</v>
      </c>
      <c r="BX236" s="61">
        <f t="shared" si="70"/>
        <v>0</v>
      </c>
      <c r="BY236" s="61">
        <f t="shared" si="58"/>
        <v>0</v>
      </c>
      <c r="CA236" s="50">
        <v>0</v>
      </c>
      <c r="CB236" s="50">
        <v>0</v>
      </c>
      <c r="CC236" s="50">
        <v>0</v>
      </c>
      <c r="CD236" s="47">
        <v>0</v>
      </c>
      <c r="CF236" s="50">
        <v>0</v>
      </c>
      <c r="CG236" s="36">
        <v>0</v>
      </c>
      <c r="CI236" s="34" t="e">
        <f t="shared" si="66"/>
        <v>#DIV/0!</v>
      </c>
    </row>
    <row r="237" spans="1:87" ht="12.75">
      <c r="A237" s="33">
        <v>232</v>
      </c>
      <c r="B237" s="51" t="s">
        <v>236</v>
      </c>
      <c r="C237" s="47" t="s">
        <v>48</v>
      </c>
      <c r="D237" s="47">
        <v>98</v>
      </c>
      <c r="E237" s="36">
        <f t="shared" si="60"/>
        <v>0</v>
      </c>
      <c r="F237" s="56">
        <f t="shared" si="61"/>
        <v>0</v>
      </c>
      <c r="G237" s="56">
        <f t="shared" si="62"/>
        <v>0</v>
      </c>
      <c r="H237" s="36">
        <f t="shared" si="63"/>
        <v>0</v>
      </c>
      <c r="I237" s="36">
        <f t="shared" si="64"/>
        <v>0</v>
      </c>
      <c r="J237" s="49">
        <v>0</v>
      </c>
      <c r="K237" s="50">
        <v>0</v>
      </c>
      <c r="L237" s="50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9">
        <v>0</v>
      </c>
      <c r="U237" s="49">
        <v>0</v>
      </c>
      <c r="V237" s="39">
        <v>0</v>
      </c>
      <c r="W237" s="49">
        <v>0</v>
      </c>
      <c r="X237" s="49">
        <v>0</v>
      </c>
      <c r="Y237" s="49">
        <v>100</v>
      </c>
      <c r="Z237" s="47">
        <v>0</v>
      </c>
      <c r="AA237" s="47">
        <v>0</v>
      </c>
      <c r="AB237" s="47">
        <v>0</v>
      </c>
      <c r="AC237" s="47">
        <v>0</v>
      </c>
      <c r="AD237" s="47">
        <v>0</v>
      </c>
      <c r="AE237" s="47">
        <v>0</v>
      </c>
      <c r="AF237" s="47">
        <v>0</v>
      </c>
      <c r="AG237" s="47">
        <v>0</v>
      </c>
      <c r="AH237" s="47">
        <v>0</v>
      </c>
      <c r="AI237" s="47">
        <v>0</v>
      </c>
      <c r="AJ237" s="47">
        <v>4</v>
      </c>
      <c r="AK237" s="47">
        <v>0</v>
      </c>
      <c r="AL237" s="47">
        <v>0</v>
      </c>
      <c r="AM237" s="47">
        <v>0</v>
      </c>
      <c r="AN237" s="47">
        <v>0</v>
      </c>
      <c r="AO237" s="47">
        <v>2</v>
      </c>
      <c r="AP237" s="47">
        <v>3.5</v>
      </c>
      <c r="AQ237" s="47">
        <v>0</v>
      </c>
      <c r="AR237" s="47">
        <v>0</v>
      </c>
      <c r="AS237" s="47">
        <v>475</v>
      </c>
      <c r="AT237" s="47">
        <v>950</v>
      </c>
      <c r="AU237" s="47">
        <v>4.7</v>
      </c>
      <c r="AV237" s="47">
        <v>4.7</v>
      </c>
      <c r="AW237" s="47">
        <v>0</v>
      </c>
      <c r="AX237" s="47">
        <v>0</v>
      </c>
      <c r="AY237" s="47">
        <v>0</v>
      </c>
      <c r="AZ237" s="47">
        <v>0</v>
      </c>
      <c r="BA237" s="47">
        <v>0</v>
      </c>
      <c r="BB237" s="47">
        <v>0</v>
      </c>
      <c r="BC237" s="47">
        <v>0</v>
      </c>
      <c r="BD237" s="47">
        <v>0</v>
      </c>
      <c r="BE237" s="47">
        <v>0</v>
      </c>
      <c r="BF237" s="47">
        <v>0</v>
      </c>
      <c r="BG237" s="47">
        <v>0</v>
      </c>
      <c r="BH237" s="47">
        <v>0</v>
      </c>
      <c r="BI237" s="47">
        <v>0</v>
      </c>
      <c r="BJ237" s="47">
        <v>0</v>
      </c>
      <c r="BN237" s="56">
        <f t="shared" si="73"/>
        <v>0</v>
      </c>
      <c r="BO237" s="57">
        <f t="shared" si="71"/>
        <v>0</v>
      </c>
      <c r="BP237" s="33">
        <v>0</v>
      </c>
      <c r="BQ237" s="56">
        <f t="shared" si="74"/>
        <v>0</v>
      </c>
      <c r="BR237" s="56">
        <f t="shared" si="65"/>
        <v>0</v>
      </c>
      <c r="BS237" s="36">
        <v>0</v>
      </c>
      <c r="BT237" s="7">
        <f t="shared" si="67"/>
        <v>0</v>
      </c>
      <c r="BU237" s="61">
        <f t="shared" si="72"/>
        <v>0</v>
      </c>
      <c r="BV237" s="61">
        <f t="shared" si="68"/>
        <v>0</v>
      </c>
      <c r="BW237" s="61">
        <f t="shared" si="69"/>
        <v>0</v>
      </c>
      <c r="BX237" s="61">
        <f t="shared" si="70"/>
        <v>0</v>
      </c>
      <c r="BY237" s="61">
        <f aca="true" t="shared" si="75" ref="BY237:BY281">IF(1.42*(BS237*0.82)-0.174*(BS237*0.82)^2+0.0122*(BS237*0.82)^3-1.65&gt;0,1.42*(BS237*0.82)-0.174*(BS237*0.82)^2+0.0122*(BS237*0.82)^3-1.65,0)</f>
        <v>0</v>
      </c>
      <c r="CA237" s="50">
        <v>0</v>
      </c>
      <c r="CB237" s="50">
        <v>0</v>
      </c>
      <c r="CC237" s="50">
        <v>0</v>
      </c>
      <c r="CD237" s="47">
        <v>0</v>
      </c>
      <c r="CF237" s="50">
        <v>0</v>
      </c>
      <c r="CG237" s="36">
        <v>0</v>
      </c>
      <c r="CI237" s="34" t="e">
        <f t="shared" si="66"/>
        <v>#DIV/0!</v>
      </c>
    </row>
    <row r="238" spans="1:87" ht="12.75">
      <c r="A238" s="33">
        <v>233</v>
      </c>
      <c r="B238" s="51" t="s">
        <v>123</v>
      </c>
      <c r="C238" s="47" t="s">
        <v>48</v>
      </c>
      <c r="D238" s="47">
        <v>98</v>
      </c>
      <c r="E238" s="36">
        <f t="shared" si="60"/>
        <v>0</v>
      </c>
      <c r="F238" s="56">
        <f t="shared" si="61"/>
        <v>0</v>
      </c>
      <c r="G238" s="56">
        <f t="shared" si="62"/>
        <v>0</v>
      </c>
      <c r="H238" s="36">
        <f t="shared" si="63"/>
        <v>0</v>
      </c>
      <c r="I238" s="36">
        <f t="shared" si="64"/>
        <v>0</v>
      </c>
      <c r="J238" s="49">
        <v>0</v>
      </c>
      <c r="K238" s="50">
        <v>0</v>
      </c>
      <c r="L238" s="50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9">
        <v>0</v>
      </c>
      <c r="U238" s="49">
        <v>0</v>
      </c>
      <c r="V238" s="39">
        <v>0</v>
      </c>
      <c r="W238" s="49">
        <v>0</v>
      </c>
      <c r="X238" s="49">
        <v>0</v>
      </c>
      <c r="Y238" s="49">
        <v>100</v>
      </c>
      <c r="Z238" s="47">
        <v>0</v>
      </c>
      <c r="AA238" s="47">
        <v>0</v>
      </c>
      <c r="AB238" s="47">
        <v>0</v>
      </c>
      <c r="AC238" s="47">
        <v>0</v>
      </c>
      <c r="AD238" s="47">
        <v>0</v>
      </c>
      <c r="AE238" s="47">
        <v>0</v>
      </c>
      <c r="AF238" s="47">
        <v>0</v>
      </c>
      <c r="AG238" s="47">
        <v>0</v>
      </c>
      <c r="AH238" s="47">
        <v>0</v>
      </c>
      <c r="AI238" s="47">
        <v>0</v>
      </c>
      <c r="AJ238" s="47">
        <v>0</v>
      </c>
      <c r="AK238" s="47">
        <v>0</v>
      </c>
      <c r="AL238" s="47">
        <v>0</v>
      </c>
      <c r="AM238" s="47">
        <v>0</v>
      </c>
      <c r="AN238" s="47">
        <v>0</v>
      </c>
      <c r="AO238" s="47">
        <v>27</v>
      </c>
      <c r="AP238" s="47">
        <v>0</v>
      </c>
      <c r="AQ238" s="47">
        <v>0</v>
      </c>
      <c r="AR238" s="47">
        <v>0</v>
      </c>
      <c r="AS238" s="47">
        <v>0</v>
      </c>
      <c r="AT238" s="47">
        <v>0</v>
      </c>
      <c r="AU238" s="47">
        <v>0</v>
      </c>
      <c r="AV238" s="47">
        <v>0</v>
      </c>
      <c r="AW238" s="47">
        <v>0</v>
      </c>
      <c r="AX238" s="47">
        <v>0</v>
      </c>
      <c r="AY238" s="47">
        <v>0</v>
      </c>
      <c r="AZ238" s="47">
        <v>0</v>
      </c>
      <c r="BA238" s="47">
        <v>0</v>
      </c>
      <c r="BB238" s="47">
        <v>0</v>
      </c>
      <c r="BC238" s="47">
        <v>0</v>
      </c>
      <c r="BD238" s="47">
        <v>0</v>
      </c>
      <c r="BE238" s="47">
        <v>0</v>
      </c>
      <c r="BF238" s="47">
        <v>0</v>
      </c>
      <c r="BG238" s="47">
        <v>0</v>
      </c>
      <c r="BH238" s="47">
        <v>0</v>
      </c>
      <c r="BI238" s="47">
        <v>0</v>
      </c>
      <c r="BJ238" s="47">
        <v>0</v>
      </c>
      <c r="BN238" s="56">
        <f t="shared" si="73"/>
        <v>0</v>
      </c>
      <c r="BO238" s="57">
        <f t="shared" si="71"/>
        <v>0</v>
      </c>
      <c r="BP238" s="33">
        <v>0</v>
      </c>
      <c r="BQ238" s="56">
        <f t="shared" si="74"/>
        <v>0</v>
      </c>
      <c r="BR238" s="56">
        <f t="shared" si="65"/>
        <v>0</v>
      </c>
      <c r="BS238" s="36">
        <v>0</v>
      </c>
      <c r="BT238" s="7">
        <f t="shared" si="67"/>
        <v>0</v>
      </c>
      <c r="BU238" s="61">
        <f t="shared" si="72"/>
        <v>0</v>
      </c>
      <c r="BV238" s="61">
        <f t="shared" si="68"/>
        <v>0</v>
      </c>
      <c r="BW238" s="61">
        <f t="shared" si="69"/>
        <v>0</v>
      </c>
      <c r="BX238" s="61">
        <f t="shared" si="70"/>
        <v>0</v>
      </c>
      <c r="BY238" s="61">
        <f t="shared" si="75"/>
        <v>0</v>
      </c>
      <c r="CA238" s="50">
        <v>0</v>
      </c>
      <c r="CB238" s="50">
        <v>0</v>
      </c>
      <c r="CC238" s="50">
        <v>0</v>
      </c>
      <c r="CD238" s="47">
        <v>0</v>
      </c>
      <c r="CF238" s="50">
        <v>0</v>
      </c>
      <c r="CG238" s="36">
        <v>0</v>
      </c>
      <c r="CI238" s="34" t="e">
        <f t="shared" si="66"/>
        <v>#DIV/0!</v>
      </c>
    </row>
    <row r="239" spans="1:87" ht="12.75">
      <c r="A239" s="33">
        <v>234</v>
      </c>
      <c r="B239" s="51" t="s">
        <v>124</v>
      </c>
      <c r="C239" s="47" t="s">
        <v>48</v>
      </c>
      <c r="D239" s="47">
        <v>98</v>
      </c>
      <c r="E239" s="36">
        <f t="shared" si="60"/>
        <v>0</v>
      </c>
      <c r="F239" s="56">
        <f t="shared" si="61"/>
        <v>0</v>
      </c>
      <c r="G239" s="56">
        <f t="shared" si="62"/>
        <v>0</v>
      </c>
      <c r="H239" s="36">
        <f t="shared" si="63"/>
        <v>0</v>
      </c>
      <c r="I239" s="36">
        <f t="shared" si="64"/>
        <v>0</v>
      </c>
      <c r="J239" s="49">
        <v>0</v>
      </c>
      <c r="K239" s="50">
        <v>0</v>
      </c>
      <c r="L239" s="50">
        <v>0</v>
      </c>
      <c r="M239" s="47">
        <v>0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9">
        <v>0</v>
      </c>
      <c r="U239" s="49">
        <v>0</v>
      </c>
      <c r="V239" s="39">
        <v>0</v>
      </c>
      <c r="W239" s="49">
        <v>0</v>
      </c>
      <c r="X239" s="49">
        <v>0</v>
      </c>
      <c r="Y239" s="49">
        <v>100</v>
      </c>
      <c r="Z239" s="47">
        <v>0</v>
      </c>
      <c r="AA239" s="47">
        <v>0</v>
      </c>
      <c r="AB239" s="47">
        <v>0</v>
      </c>
      <c r="AC239" s="47">
        <v>0</v>
      </c>
      <c r="AD239" s="47">
        <v>0</v>
      </c>
      <c r="AE239" s="47">
        <v>0</v>
      </c>
      <c r="AF239" s="47">
        <v>0</v>
      </c>
      <c r="AG239" s="47">
        <v>0</v>
      </c>
      <c r="AH239" s="47">
        <v>0</v>
      </c>
      <c r="AI239" s="47">
        <v>0</v>
      </c>
      <c r="AJ239" s="47">
        <v>0</v>
      </c>
      <c r="AK239" s="47">
        <v>0</v>
      </c>
      <c r="AL239" s="47">
        <v>0</v>
      </c>
      <c r="AM239" s="47">
        <v>0</v>
      </c>
      <c r="AN239" s="47">
        <v>0</v>
      </c>
      <c r="AO239" s="47">
        <v>26.6</v>
      </c>
      <c r="AP239" s="47">
        <v>0</v>
      </c>
      <c r="AQ239" s="47">
        <v>0</v>
      </c>
      <c r="AR239" s="47">
        <v>0</v>
      </c>
      <c r="AS239" s="47">
        <v>0</v>
      </c>
      <c r="AT239" s="47">
        <v>0</v>
      </c>
      <c r="AU239" s="47">
        <v>456000</v>
      </c>
      <c r="AV239" s="47">
        <v>0</v>
      </c>
      <c r="AW239" s="47">
        <v>0</v>
      </c>
      <c r="AX239" s="47">
        <v>0</v>
      </c>
      <c r="AY239" s="47">
        <v>0</v>
      </c>
      <c r="AZ239" s="47">
        <v>0</v>
      </c>
      <c r="BA239" s="47">
        <v>0</v>
      </c>
      <c r="BB239" s="47">
        <v>0</v>
      </c>
      <c r="BC239" s="47">
        <v>0</v>
      </c>
      <c r="BD239" s="47">
        <v>0</v>
      </c>
      <c r="BE239" s="47">
        <v>0</v>
      </c>
      <c r="BF239" s="47">
        <v>0</v>
      </c>
      <c r="BG239" s="47">
        <v>0</v>
      </c>
      <c r="BH239" s="47">
        <v>0</v>
      </c>
      <c r="BI239" s="47">
        <v>0</v>
      </c>
      <c r="BJ239" s="47">
        <v>0</v>
      </c>
      <c r="BN239" s="56">
        <f t="shared" si="73"/>
        <v>0</v>
      </c>
      <c r="BO239" s="57">
        <f t="shared" si="71"/>
        <v>0</v>
      </c>
      <c r="BP239" s="33">
        <v>0</v>
      </c>
      <c r="BQ239" s="56">
        <f t="shared" si="74"/>
        <v>0</v>
      </c>
      <c r="BR239" s="56">
        <f t="shared" si="65"/>
        <v>0</v>
      </c>
      <c r="BS239" s="36">
        <v>0</v>
      </c>
      <c r="BT239" s="7">
        <f t="shared" si="67"/>
        <v>0</v>
      </c>
      <c r="BU239" s="61">
        <f t="shared" si="72"/>
        <v>0</v>
      </c>
      <c r="BV239" s="61">
        <f t="shared" si="68"/>
        <v>0</v>
      </c>
      <c r="BW239" s="61">
        <f t="shared" si="69"/>
        <v>0</v>
      </c>
      <c r="BX239" s="61">
        <f t="shared" si="70"/>
        <v>0</v>
      </c>
      <c r="BY239" s="61">
        <f t="shared" si="75"/>
        <v>0</v>
      </c>
      <c r="CA239" s="50">
        <v>0</v>
      </c>
      <c r="CB239" s="50">
        <v>0</v>
      </c>
      <c r="CC239" s="50">
        <v>0</v>
      </c>
      <c r="CD239" s="47">
        <v>0</v>
      </c>
      <c r="CF239" s="50">
        <v>0</v>
      </c>
      <c r="CG239" s="36">
        <v>0</v>
      </c>
      <c r="CI239" s="34" t="e">
        <f t="shared" si="66"/>
        <v>#DIV/0!</v>
      </c>
    </row>
    <row r="240" spans="1:87" ht="12.75">
      <c r="A240" s="33">
        <v>235</v>
      </c>
      <c r="B240" s="51" t="s">
        <v>237</v>
      </c>
      <c r="C240" s="47" t="s">
        <v>48</v>
      </c>
      <c r="D240" s="47">
        <v>97</v>
      </c>
      <c r="E240" s="36">
        <f t="shared" si="60"/>
        <v>0</v>
      </c>
      <c r="F240" s="56">
        <f t="shared" si="61"/>
        <v>0</v>
      </c>
      <c r="G240" s="56">
        <f t="shared" si="62"/>
        <v>0</v>
      </c>
      <c r="H240" s="36">
        <f t="shared" si="63"/>
        <v>0</v>
      </c>
      <c r="I240" s="36">
        <f t="shared" si="64"/>
        <v>0</v>
      </c>
      <c r="J240" s="49">
        <v>0</v>
      </c>
      <c r="K240" s="50">
        <v>0</v>
      </c>
      <c r="L240" s="50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9">
        <v>0</v>
      </c>
      <c r="U240" s="49">
        <v>0</v>
      </c>
      <c r="V240" s="39">
        <v>0</v>
      </c>
      <c r="W240" s="49">
        <v>0</v>
      </c>
      <c r="X240" s="49">
        <v>0</v>
      </c>
      <c r="Y240" s="49">
        <v>100</v>
      </c>
      <c r="Z240" s="47">
        <v>0</v>
      </c>
      <c r="AA240" s="47">
        <v>0</v>
      </c>
      <c r="AB240" s="47">
        <v>0</v>
      </c>
      <c r="AC240" s="47">
        <v>0</v>
      </c>
      <c r="AD240" s="47">
        <v>0</v>
      </c>
      <c r="AE240" s="47">
        <v>0</v>
      </c>
      <c r="AF240" s="47">
        <v>0</v>
      </c>
      <c r="AG240" s="47">
        <v>0</v>
      </c>
      <c r="AH240" s="47">
        <v>0</v>
      </c>
      <c r="AI240" s="47">
        <v>0</v>
      </c>
      <c r="AJ240" s="47">
        <v>0</v>
      </c>
      <c r="AK240" s="47">
        <v>0</v>
      </c>
      <c r="AL240" s="47">
        <v>0</v>
      </c>
      <c r="AM240" s="47">
        <v>0</v>
      </c>
      <c r="AN240" s="47">
        <v>14.27</v>
      </c>
      <c r="AO240" s="47">
        <v>0</v>
      </c>
      <c r="AP240" s="47">
        <v>0</v>
      </c>
      <c r="AQ240" s="47">
        <v>0</v>
      </c>
      <c r="AR240" s="47">
        <v>0</v>
      </c>
      <c r="AS240" s="47">
        <v>0</v>
      </c>
      <c r="AT240" s="47">
        <v>0</v>
      </c>
      <c r="AU240" s="47">
        <v>0</v>
      </c>
      <c r="AV240" s="47">
        <v>10</v>
      </c>
      <c r="AW240" s="47">
        <v>0</v>
      </c>
      <c r="AX240" s="47">
        <v>0</v>
      </c>
      <c r="AY240" s="47">
        <v>0</v>
      </c>
      <c r="AZ240" s="47">
        <v>0</v>
      </c>
      <c r="BA240" s="47">
        <v>0</v>
      </c>
      <c r="BB240" s="47">
        <v>0</v>
      </c>
      <c r="BC240" s="47">
        <v>0</v>
      </c>
      <c r="BD240" s="47">
        <v>0</v>
      </c>
      <c r="BE240" s="47">
        <v>0</v>
      </c>
      <c r="BF240" s="47">
        <v>0</v>
      </c>
      <c r="BG240" s="47">
        <v>0</v>
      </c>
      <c r="BH240" s="47">
        <v>0</v>
      </c>
      <c r="BI240" s="47">
        <v>0</v>
      </c>
      <c r="BJ240" s="47">
        <v>0</v>
      </c>
      <c r="BN240" s="56">
        <f t="shared" si="73"/>
        <v>0</v>
      </c>
      <c r="BO240" s="57">
        <f t="shared" si="71"/>
        <v>0</v>
      </c>
      <c r="BP240" s="33">
        <v>0</v>
      </c>
      <c r="BQ240" s="56">
        <f t="shared" si="74"/>
        <v>0</v>
      </c>
      <c r="BR240" s="56">
        <f t="shared" si="65"/>
        <v>0</v>
      </c>
      <c r="BS240" s="36">
        <v>0</v>
      </c>
      <c r="BT240" s="7">
        <f t="shared" si="67"/>
        <v>0</v>
      </c>
      <c r="BU240" s="61">
        <f t="shared" si="72"/>
        <v>0</v>
      </c>
      <c r="BV240" s="61">
        <f t="shared" si="68"/>
        <v>0</v>
      </c>
      <c r="BW240" s="61">
        <f t="shared" si="69"/>
        <v>0</v>
      </c>
      <c r="BX240" s="61">
        <f t="shared" si="70"/>
        <v>0</v>
      </c>
      <c r="BY240" s="61">
        <f t="shared" si="75"/>
        <v>0</v>
      </c>
      <c r="CA240" s="50">
        <v>0</v>
      </c>
      <c r="CB240" s="50">
        <v>0</v>
      </c>
      <c r="CC240" s="50">
        <v>0</v>
      </c>
      <c r="CD240" s="47">
        <v>0</v>
      </c>
      <c r="CF240" s="50">
        <v>0</v>
      </c>
      <c r="CG240" s="36">
        <v>0</v>
      </c>
      <c r="CI240" s="34" t="e">
        <f t="shared" si="66"/>
        <v>#DIV/0!</v>
      </c>
    </row>
    <row r="241" spans="1:87" ht="12.75">
      <c r="A241" s="33">
        <v>236</v>
      </c>
      <c r="B241" s="51" t="s">
        <v>125</v>
      </c>
      <c r="C241" s="47" t="s">
        <v>48</v>
      </c>
      <c r="D241" s="47">
        <v>98</v>
      </c>
      <c r="E241" s="36">
        <f t="shared" si="60"/>
        <v>0</v>
      </c>
      <c r="F241" s="56">
        <f t="shared" si="61"/>
        <v>0</v>
      </c>
      <c r="G241" s="56">
        <f t="shared" si="62"/>
        <v>0</v>
      </c>
      <c r="H241" s="36">
        <f t="shared" si="63"/>
        <v>0</v>
      </c>
      <c r="I241" s="36">
        <f t="shared" si="64"/>
        <v>0</v>
      </c>
      <c r="J241" s="49">
        <v>0</v>
      </c>
      <c r="K241" s="50">
        <v>0</v>
      </c>
      <c r="L241" s="50">
        <v>0</v>
      </c>
      <c r="M241" s="47">
        <v>0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9">
        <v>0</v>
      </c>
      <c r="U241" s="49">
        <v>0</v>
      </c>
      <c r="V241" s="39">
        <v>0</v>
      </c>
      <c r="W241" s="49">
        <v>0</v>
      </c>
      <c r="X241" s="49">
        <v>0</v>
      </c>
      <c r="Y241" s="49">
        <v>100</v>
      </c>
      <c r="Z241" s="47">
        <v>0</v>
      </c>
      <c r="AA241" s="47">
        <v>0</v>
      </c>
      <c r="AB241" s="47">
        <v>0</v>
      </c>
      <c r="AC241" s="47">
        <v>0</v>
      </c>
      <c r="AD241" s="47">
        <v>0</v>
      </c>
      <c r="AE241" s="47">
        <v>0</v>
      </c>
      <c r="AF241" s="47">
        <v>0</v>
      </c>
      <c r="AG241" s="47">
        <v>0</v>
      </c>
      <c r="AH241" s="47">
        <v>0</v>
      </c>
      <c r="AI241" s="47">
        <v>0</v>
      </c>
      <c r="AJ241" s="47">
        <v>0</v>
      </c>
      <c r="AK241" s="47">
        <v>0</v>
      </c>
      <c r="AL241" s="47">
        <v>0</v>
      </c>
      <c r="AM241" s="47">
        <v>0</v>
      </c>
      <c r="AN241" s="47">
        <v>0</v>
      </c>
      <c r="AO241" s="47">
        <v>0</v>
      </c>
      <c r="AP241" s="47">
        <v>0</v>
      </c>
      <c r="AQ241" s="47">
        <v>0</v>
      </c>
      <c r="AR241" s="47">
        <v>780000</v>
      </c>
      <c r="AS241" s="47">
        <v>0</v>
      </c>
      <c r="AT241" s="47">
        <v>0</v>
      </c>
      <c r="AU241" s="47">
        <v>0</v>
      </c>
      <c r="AV241" s="47">
        <v>0</v>
      </c>
      <c r="AW241" s="47">
        <v>0</v>
      </c>
      <c r="AX241" s="47">
        <v>0</v>
      </c>
      <c r="AY241" s="47">
        <v>0</v>
      </c>
      <c r="AZ241" s="47">
        <v>0</v>
      </c>
      <c r="BA241" s="47">
        <v>0</v>
      </c>
      <c r="BB241" s="47">
        <v>0</v>
      </c>
      <c r="BC241" s="47">
        <v>0</v>
      </c>
      <c r="BD241" s="47">
        <v>0</v>
      </c>
      <c r="BE241" s="47">
        <v>0</v>
      </c>
      <c r="BF241" s="47">
        <v>0</v>
      </c>
      <c r="BG241" s="47">
        <v>0</v>
      </c>
      <c r="BH241" s="47">
        <v>0</v>
      </c>
      <c r="BI241" s="47">
        <v>0</v>
      </c>
      <c r="BJ241" s="47">
        <v>0</v>
      </c>
      <c r="BN241" s="56">
        <f t="shared" si="73"/>
        <v>0</v>
      </c>
      <c r="BO241" s="57">
        <f t="shared" si="71"/>
        <v>0</v>
      </c>
      <c r="BP241" s="33">
        <v>0</v>
      </c>
      <c r="BQ241" s="56">
        <f t="shared" si="74"/>
        <v>0</v>
      </c>
      <c r="BR241" s="56">
        <f t="shared" si="65"/>
        <v>0</v>
      </c>
      <c r="BS241" s="36">
        <v>0</v>
      </c>
      <c r="BT241" s="7">
        <f t="shared" si="67"/>
        <v>0</v>
      </c>
      <c r="BU241" s="61">
        <f t="shared" si="72"/>
        <v>0</v>
      </c>
      <c r="BV241" s="61">
        <f t="shared" si="68"/>
        <v>0</v>
      </c>
      <c r="BW241" s="61">
        <f t="shared" si="69"/>
        <v>0</v>
      </c>
      <c r="BX241" s="61">
        <f t="shared" si="70"/>
        <v>0</v>
      </c>
      <c r="BY241" s="61">
        <f t="shared" si="75"/>
        <v>0</v>
      </c>
      <c r="CA241" s="50">
        <v>0</v>
      </c>
      <c r="CB241" s="50">
        <v>0</v>
      </c>
      <c r="CC241" s="50">
        <v>0</v>
      </c>
      <c r="CD241" s="47">
        <v>0</v>
      </c>
      <c r="CF241" s="50">
        <v>0</v>
      </c>
      <c r="CG241" s="36">
        <v>0</v>
      </c>
      <c r="CI241" s="34" t="e">
        <f t="shared" si="66"/>
        <v>#DIV/0!</v>
      </c>
    </row>
    <row r="242" spans="1:87" ht="12.75">
      <c r="A242" s="33">
        <v>237</v>
      </c>
      <c r="B242" s="51" t="s">
        <v>126</v>
      </c>
      <c r="C242" s="47" t="s">
        <v>48</v>
      </c>
      <c r="D242" s="47">
        <v>99</v>
      </c>
      <c r="E242" s="36">
        <f t="shared" si="60"/>
        <v>0</v>
      </c>
      <c r="F242" s="56">
        <f t="shared" si="61"/>
        <v>0</v>
      </c>
      <c r="G242" s="56">
        <f t="shared" si="62"/>
        <v>0</v>
      </c>
      <c r="H242" s="36">
        <f t="shared" si="63"/>
        <v>0</v>
      </c>
      <c r="I242" s="36">
        <f t="shared" si="64"/>
        <v>0</v>
      </c>
      <c r="J242" s="49">
        <v>0</v>
      </c>
      <c r="K242" s="50">
        <v>0</v>
      </c>
      <c r="L242" s="50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9">
        <v>0</v>
      </c>
      <c r="U242" s="49">
        <v>0</v>
      </c>
      <c r="V242" s="39">
        <v>0</v>
      </c>
      <c r="W242" s="49">
        <v>0</v>
      </c>
      <c r="X242" s="49">
        <v>0</v>
      </c>
      <c r="Y242" s="49">
        <v>100</v>
      </c>
      <c r="Z242" s="47">
        <v>0</v>
      </c>
      <c r="AA242" s="47">
        <v>0</v>
      </c>
      <c r="AB242" s="47">
        <v>0</v>
      </c>
      <c r="AC242" s="47">
        <v>0</v>
      </c>
      <c r="AD242" s="47">
        <v>0</v>
      </c>
      <c r="AE242" s="47">
        <v>0</v>
      </c>
      <c r="AF242" s="47">
        <v>0</v>
      </c>
      <c r="AG242" s="47">
        <v>0</v>
      </c>
      <c r="AH242" s="47">
        <v>0</v>
      </c>
      <c r="AI242" s="47">
        <v>0</v>
      </c>
      <c r="AJ242" s="47">
        <v>0.02</v>
      </c>
      <c r="AK242" s="47">
        <v>0</v>
      </c>
      <c r="AL242" s="47">
        <v>0</v>
      </c>
      <c r="AM242" s="47">
        <v>0</v>
      </c>
      <c r="AN242" s="47">
        <v>17.67</v>
      </c>
      <c r="AO242" s="47">
        <v>0</v>
      </c>
      <c r="AP242" s="47">
        <v>0.02</v>
      </c>
      <c r="AQ242" s="47">
        <v>10</v>
      </c>
      <c r="AR242" s="47">
        <v>363600</v>
      </c>
      <c r="AS242" s="47">
        <v>0</v>
      </c>
      <c r="AT242" s="47">
        <v>10</v>
      </c>
      <c r="AU242" s="47">
        <v>0</v>
      </c>
      <c r="AV242" s="47">
        <v>0</v>
      </c>
      <c r="AW242" s="47">
        <v>0</v>
      </c>
      <c r="AX242" s="49">
        <v>0</v>
      </c>
      <c r="AY242" s="49">
        <v>0</v>
      </c>
      <c r="AZ242" s="49">
        <v>0</v>
      </c>
      <c r="BA242" s="47">
        <v>0</v>
      </c>
      <c r="BB242" s="47">
        <v>0</v>
      </c>
      <c r="BC242" s="47">
        <v>0</v>
      </c>
      <c r="BD242" s="47">
        <v>0</v>
      </c>
      <c r="BE242" s="47">
        <v>0</v>
      </c>
      <c r="BF242" s="47">
        <v>0</v>
      </c>
      <c r="BG242" s="47">
        <v>0</v>
      </c>
      <c r="BH242" s="47">
        <v>0</v>
      </c>
      <c r="BI242" s="47">
        <v>0</v>
      </c>
      <c r="BJ242" s="47">
        <v>0</v>
      </c>
      <c r="BN242" s="56">
        <f t="shared" si="73"/>
        <v>0</v>
      </c>
      <c r="BO242" s="57">
        <f t="shared" si="71"/>
        <v>0</v>
      </c>
      <c r="BP242" s="33">
        <v>0</v>
      </c>
      <c r="BQ242" s="56">
        <f t="shared" si="74"/>
        <v>0</v>
      </c>
      <c r="BR242" s="56">
        <f t="shared" si="65"/>
        <v>0</v>
      </c>
      <c r="BS242" s="36">
        <v>0</v>
      </c>
      <c r="BT242" s="7">
        <f t="shared" si="67"/>
        <v>0</v>
      </c>
      <c r="BU242" s="61">
        <f t="shared" si="72"/>
        <v>0</v>
      </c>
      <c r="BV242" s="61">
        <f t="shared" si="68"/>
        <v>0</v>
      </c>
      <c r="BW242" s="61">
        <f t="shared" si="69"/>
        <v>0</v>
      </c>
      <c r="BX242" s="61">
        <f t="shared" si="70"/>
        <v>0</v>
      </c>
      <c r="BY242" s="61">
        <f t="shared" si="75"/>
        <v>0</v>
      </c>
      <c r="CA242" s="50">
        <v>0</v>
      </c>
      <c r="CB242" s="50">
        <v>0</v>
      </c>
      <c r="CC242" s="50">
        <v>0</v>
      </c>
      <c r="CD242" s="47">
        <v>0</v>
      </c>
      <c r="CF242" s="50">
        <v>0</v>
      </c>
      <c r="CG242" s="36">
        <v>0</v>
      </c>
      <c r="CI242" s="34" t="e">
        <f t="shared" si="66"/>
        <v>#DIV/0!</v>
      </c>
    </row>
    <row r="243" spans="1:87" ht="12.75">
      <c r="A243" s="33">
        <v>238</v>
      </c>
      <c r="B243" s="51" t="s">
        <v>274</v>
      </c>
      <c r="C243" s="47" t="s">
        <v>48</v>
      </c>
      <c r="D243" s="47">
        <v>99</v>
      </c>
      <c r="E243" s="36">
        <f t="shared" si="60"/>
        <v>0</v>
      </c>
      <c r="F243" s="56">
        <f t="shared" si="61"/>
        <v>0</v>
      </c>
      <c r="G243" s="56">
        <f t="shared" si="62"/>
        <v>0</v>
      </c>
      <c r="H243" s="36">
        <f t="shared" si="63"/>
        <v>0</v>
      </c>
      <c r="I243" s="36">
        <f t="shared" si="64"/>
        <v>0</v>
      </c>
      <c r="J243" s="49">
        <v>0</v>
      </c>
      <c r="K243" s="50">
        <v>0</v>
      </c>
      <c r="L243" s="50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9">
        <v>0</v>
      </c>
      <c r="U243" s="49">
        <v>0</v>
      </c>
      <c r="V243" s="39">
        <v>0</v>
      </c>
      <c r="W243" s="49">
        <v>0</v>
      </c>
      <c r="X243" s="49">
        <v>0</v>
      </c>
      <c r="Y243" s="49">
        <v>100</v>
      </c>
      <c r="Z243" s="47">
        <v>0</v>
      </c>
      <c r="AA243" s="47">
        <v>0</v>
      </c>
      <c r="AB243" s="47">
        <v>0</v>
      </c>
      <c r="AC243" s="47">
        <v>0</v>
      </c>
      <c r="AD243" s="47">
        <v>0</v>
      </c>
      <c r="AE243" s="47">
        <v>0</v>
      </c>
      <c r="AF243" s="47">
        <v>0</v>
      </c>
      <c r="AG243" s="47">
        <v>0</v>
      </c>
      <c r="AH243" s="47">
        <v>0</v>
      </c>
      <c r="AI243" s="47">
        <v>0</v>
      </c>
      <c r="AJ243" s="47">
        <v>0</v>
      </c>
      <c r="AK243" s="47">
        <v>0</v>
      </c>
      <c r="AL243" s="47">
        <v>2</v>
      </c>
      <c r="AM243" s="47">
        <v>0</v>
      </c>
      <c r="AN243" s="47">
        <v>0</v>
      </c>
      <c r="AO243" s="47">
        <v>3</v>
      </c>
      <c r="AP243" s="47">
        <v>0</v>
      </c>
      <c r="AQ243" s="47">
        <v>0</v>
      </c>
      <c r="AR243" s="47">
        <v>500</v>
      </c>
      <c r="AS243" s="47">
        <v>100</v>
      </c>
      <c r="AT243" s="47">
        <v>400</v>
      </c>
      <c r="AU243" s="47">
        <v>14</v>
      </c>
      <c r="AV243" s="47">
        <v>0.6</v>
      </c>
      <c r="AW243" s="47">
        <v>30</v>
      </c>
      <c r="AX243" s="49">
        <v>180000</v>
      </c>
      <c r="AY243" s="49">
        <v>55000</v>
      </c>
      <c r="AZ243" s="49">
        <v>400</v>
      </c>
      <c r="BA243" s="47">
        <v>0</v>
      </c>
      <c r="BB243" s="47">
        <v>0</v>
      </c>
      <c r="BC243" s="47">
        <v>0</v>
      </c>
      <c r="BD243" s="47">
        <v>0</v>
      </c>
      <c r="BE243" s="47">
        <v>0</v>
      </c>
      <c r="BF243" s="47">
        <v>0</v>
      </c>
      <c r="BG243" s="47">
        <v>0</v>
      </c>
      <c r="BH243" s="47">
        <v>0</v>
      </c>
      <c r="BI243" s="47">
        <v>0</v>
      </c>
      <c r="BJ243" s="47">
        <v>0</v>
      </c>
      <c r="BN243" s="56">
        <f t="shared" si="73"/>
        <v>0</v>
      </c>
      <c r="BO243" s="57">
        <f t="shared" si="71"/>
        <v>0</v>
      </c>
      <c r="BP243" s="33">
        <v>0</v>
      </c>
      <c r="BQ243" s="56">
        <f t="shared" si="74"/>
        <v>0</v>
      </c>
      <c r="BR243" s="56">
        <f t="shared" si="65"/>
        <v>0</v>
      </c>
      <c r="BS243" s="36">
        <v>0</v>
      </c>
      <c r="BT243" s="7">
        <f t="shared" si="67"/>
        <v>0</v>
      </c>
      <c r="BU243" s="61">
        <f t="shared" si="72"/>
        <v>0</v>
      </c>
      <c r="BV243" s="61">
        <f t="shared" si="68"/>
        <v>0</v>
      </c>
      <c r="BW243" s="61">
        <f t="shared" si="69"/>
        <v>0</v>
      </c>
      <c r="BX243" s="61">
        <f t="shared" si="70"/>
        <v>0</v>
      </c>
      <c r="BY243" s="61">
        <f t="shared" si="75"/>
        <v>0</v>
      </c>
      <c r="CA243" s="50">
        <v>0</v>
      </c>
      <c r="CB243" s="50">
        <v>0</v>
      </c>
      <c r="CC243" s="50">
        <v>0</v>
      </c>
      <c r="CD243" s="47">
        <v>0</v>
      </c>
      <c r="CF243" s="50">
        <v>0</v>
      </c>
      <c r="CG243" s="36">
        <v>0</v>
      </c>
      <c r="CI243" s="34" t="e">
        <f t="shared" si="66"/>
        <v>#DIV/0!</v>
      </c>
    </row>
    <row r="244" spans="1:87" ht="12.75">
      <c r="A244" s="33">
        <v>239</v>
      </c>
      <c r="B244" s="34" t="s">
        <v>313</v>
      </c>
      <c r="C244" s="47" t="s">
        <v>48</v>
      </c>
      <c r="D244" s="47">
        <v>98</v>
      </c>
      <c r="E244" s="36">
        <f t="shared" si="60"/>
        <v>0</v>
      </c>
      <c r="F244" s="56">
        <f t="shared" si="61"/>
        <v>0</v>
      </c>
      <c r="G244" s="56">
        <f t="shared" si="62"/>
        <v>0</v>
      </c>
      <c r="H244" s="36">
        <f t="shared" si="63"/>
        <v>0</v>
      </c>
      <c r="I244" s="36">
        <f t="shared" si="64"/>
        <v>0</v>
      </c>
      <c r="J244" s="49">
        <v>0</v>
      </c>
      <c r="K244" s="50">
        <v>0</v>
      </c>
      <c r="L244" s="50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9">
        <v>0</v>
      </c>
      <c r="U244" s="49">
        <v>0</v>
      </c>
      <c r="V244" s="39">
        <v>0</v>
      </c>
      <c r="W244" s="49">
        <v>0</v>
      </c>
      <c r="X244" s="49">
        <v>0</v>
      </c>
      <c r="Y244" s="49">
        <v>100</v>
      </c>
      <c r="Z244" s="47">
        <v>0</v>
      </c>
      <c r="AA244" s="47">
        <v>0</v>
      </c>
      <c r="AB244" s="47">
        <v>0</v>
      </c>
      <c r="AC244" s="47">
        <v>0</v>
      </c>
      <c r="AD244" s="47">
        <v>0</v>
      </c>
      <c r="AE244" s="47">
        <v>0</v>
      </c>
      <c r="AF244" s="47">
        <v>0</v>
      </c>
      <c r="AG244" s="47">
        <v>0</v>
      </c>
      <c r="AH244" s="47">
        <v>0</v>
      </c>
      <c r="AI244" s="47">
        <v>0</v>
      </c>
      <c r="AJ244" s="47">
        <v>0</v>
      </c>
      <c r="AK244" s="47">
        <v>0</v>
      </c>
      <c r="AL244" s="47">
        <v>0</v>
      </c>
      <c r="AM244" s="47">
        <v>0</v>
      </c>
      <c r="AN244" s="47">
        <v>0</v>
      </c>
      <c r="AO244" s="47">
        <v>4</v>
      </c>
      <c r="AP244" s="47">
        <v>7</v>
      </c>
      <c r="AQ244" s="47">
        <v>0</v>
      </c>
      <c r="AR244" s="47">
        <v>200</v>
      </c>
      <c r="AS244" s="47">
        <v>150</v>
      </c>
      <c r="AT244" s="47">
        <v>0</v>
      </c>
      <c r="AU244" s="47">
        <v>4.1</v>
      </c>
      <c r="AV244" s="47">
        <v>0.5</v>
      </c>
      <c r="AW244" s="47">
        <v>0</v>
      </c>
      <c r="AX244" s="47">
        <v>0</v>
      </c>
      <c r="AY244" s="47">
        <v>0</v>
      </c>
      <c r="AZ244" s="47">
        <v>0</v>
      </c>
      <c r="BA244" s="47">
        <v>0</v>
      </c>
      <c r="BB244" s="47">
        <v>0</v>
      </c>
      <c r="BC244" s="47">
        <v>0</v>
      </c>
      <c r="BD244" s="47">
        <v>0</v>
      </c>
      <c r="BE244" s="47">
        <v>0</v>
      </c>
      <c r="BF244" s="47">
        <v>0</v>
      </c>
      <c r="BG244" s="47">
        <v>0</v>
      </c>
      <c r="BH244" s="47">
        <v>0</v>
      </c>
      <c r="BI244" s="47">
        <v>0</v>
      </c>
      <c r="BJ244" s="33">
        <v>0</v>
      </c>
      <c r="BN244" s="56">
        <f t="shared" si="73"/>
        <v>0</v>
      </c>
      <c r="BO244" s="57">
        <f t="shared" si="71"/>
        <v>0</v>
      </c>
      <c r="BP244" s="33">
        <v>0</v>
      </c>
      <c r="BQ244" s="56">
        <f t="shared" si="74"/>
        <v>0</v>
      </c>
      <c r="BR244" s="56">
        <f t="shared" si="65"/>
        <v>0</v>
      </c>
      <c r="BS244" s="36">
        <v>0</v>
      </c>
      <c r="BT244" s="7">
        <f t="shared" si="67"/>
        <v>0</v>
      </c>
      <c r="BU244" s="61">
        <f t="shared" si="72"/>
        <v>0</v>
      </c>
      <c r="BV244" s="61">
        <f t="shared" si="68"/>
        <v>0</v>
      </c>
      <c r="BW244" s="61">
        <f t="shared" si="69"/>
        <v>0</v>
      </c>
      <c r="BX244" s="61">
        <f t="shared" si="70"/>
        <v>0</v>
      </c>
      <c r="BY244" s="61">
        <f t="shared" si="75"/>
        <v>0</v>
      </c>
      <c r="CG244" s="36"/>
      <c r="CI244" s="34" t="e">
        <f t="shared" si="66"/>
        <v>#DIV/0!</v>
      </c>
    </row>
    <row r="245" spans="1:94" s="34" customFormat="1" ht="12.75">
      <c r="A245" s="33">
        <v>240</v>
      </c>
      <c r="B245" s="34" t="s">
        <v>317</v>
      </c>
      <c r="C245" s="33" t="s">
        <v>48</v>
      </c>
      <c r="D245" s="33">
        <v>99</v>
      </c>
      <c r="E245" s="36">
        <f t="shared" si="60"/>
        <v>0</v>
      </c>
      <c r="F245" s="56">
        <f t="shared" si="61"/>
        <v>0</v>
      </c>
      <c r="G245" s="56">
        <f t="shared" si="62"/>
        <v>0</v>
      </c>
      <c r="H245" s="36">
        <f t="shared" si="63"/>
        <v>0</v>
      </c>
      <c r="I245" s="36">
        <f t="shared" si="64"/>
        <v>0</v>
      </c>
      <c r="J245" s="35">
        <v>0</v>
      </c>
      <c r="K245" s="36">
        <v>0</v>
      </c>
      <c r="L245" s="36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100</v>
      </c>
      <c r="Z245" s="33">
        <v>0</v>
      </c>
      <c r="AA245" s="33">
        <v>0</v>
      </c>
      <c r="AB245" s="33">
        <v>0</v>
      </c>
      <c r="AC245" s="33">
        <v>0</v>
      </c>
      <c r="AD245" s="33">
        <v>0</v>
      </c>
      <c r="AE245" s="33">
        <v>0</v>
      </c>
      <c r="AF245" s="33">
        <v>0</v>
      </c>
      <c r="AG245" s="33">
        <v>0</v>
      </c>
      <c r="AH245" s="33">
        <v>0</v>
      </c>
      <c r="AI245" s="33">
        <v>0</v>
      </c>
      <c r="AJ245" s="33">
        <v>0</v>
      </c>
      <c r="AK245" s="33">
        <v>0</v>
      </c>
      <c r="AL245" s="33">
        <v>1.5</v>
      </c>
      <c r="AM245" s="33">
        <v>0</v>
      </c>
      <c r="AN245" s="33">
        <v>0</v>
      </c>
      <c r="AO245" s="33">
        <v>25</v>
      </c>
      <c r="AP245" s="33">
        <v>40</v>
      </c>
      <c r="AQ245" s="33">
        <v>0</v>
      </c>
      <c r="AR245" s="33">
        <v>0</v>
      </c>
      <c r="AS245" s="33">
        <v>100</v>
      </c>
      <c r="AT245" s="33">
        <v>0</v>
      </c>
      <c r="AU245" s="33">
        <v>28</v>
      </c>
      <c r="AV245" s="33">
        <v>10</v>
      </c>
      <c r="AW245" s="33">
        <v>35</v>
      </c>
      <c r="AX245" s="33">
        <v>100000</v>
      </c>
      <c r="AY245" s="33">
        <v>7000</v>
      </c>
      <c r="AZ245" s="33">
        <v>0</v>
      </c>
      <c r="BA245" s="33">
        <v>0</v>
      </c>
      <c r="BB245" s="33">
        <v>0</v>
      </c>
      <c r="BC245" s="33">
        <v>0</v>
      </c>
      <c r="BD245" s="33">
        <v>0</v>
      </c>
      <c r="BE245" s="33">
        <v>0</v>
      </c>
      <c r="BF245" s="33">
        <v>0</v>
      </c>
      <c r="BG245" s="33">
        <v>0</v>
      </c>
      <c r="BH245" s="33">
        <v>0</v>
      </c>
      <c r="BI245" s="33">
        <v>0</v>
      </c>
      <c r="BJ245" s="33">
        <v>0</v>
      </c>
      <c r="BK245" s="51"/>
      <c r="BL245" s="33"/>
      <c r="BM245" s="33"/>
      <c r="BN245" s="56">
        <f t="shared" si="73"/>
        <v>0</v>
      </c>
      <c r="BO245" s="57">
        <f t="shared" si="71"/>
        <v>0</v>
      </c>
      <c r="BP245" s="33">
        <v>0</v>
      </c>
      <c r="BQ245" s="56">
        <f t="shared" si="74"/>
        <v>0</v>
      </c>
      <c r="BR245" s="56">
        <f t="shared" si="65"/>
        <v>0</v>
      </c>
      <c r="BS245" s="36">
        <v>0</v>
      </c>
      <c r="BT245" s="7">
        <f t="shared" si="67"/>
        <v>0</v>
      </c>
      <c r="BU245" s="61">
        <f t="shared" si="72"/>
        <v>0</v>
      </c>
      <c r="BV245" s="61">
        <f t="shared" si="68"/>
        <v>0</v>
      </c>
      <c r="BW245" s="61">
        <f t="shared" si="69"/>
        <v>0</v>
      </c>
      <c r="BX245" s="61">
        <f t="shared" si="70"/>
        <v>0</v>
      </c>
      <c r="BY245" s="61">
        <f t="shared" si="75"/>
        <v>0</v>
      </c>
      <c r="CI245" s="34" t="e">
        <f t="shared" si="66"/>
        <v>#DIV/0!</v>
      </c>
      <c r="CJ245" s="36"/>
      <c r="CK245" s="36"/>
      <c r="CL245" s="36"/>
      <c r="CM245" s="33"/>
      <c r="CO245" s="36"/>
      <c r="CP245" s="36"/>
    </row>
    <row r="246" spans="1:91" s="34" customFormat="1" ht="12.75">
      <c r="A246" s="33">
        <v>241</v>
      </c>
      <c r="B246" s="34" t="s">
        <v>320</v>
      </c>
      <c r="C246" s="33" t="s">
        <v>46</v>
      </c>
      <c r="D246" s="36">
        <f aca="true" t="shared" si="76" ref="D246:M246">D163*0.6</f>
        <v>55.199999999999996</v>
      </c>
      <c r="E246" s="36">
        <f t="shared" si="60"/>
        <v>0.8248518395899241</v>
      </c>
      <c r="F246" s="56">
        <f t="shared" si="61"/>
        <v>73.44354168041453</v>
      </c>
      <c r="G246" s="56">
        <f t="shared" si="62"/>
        <v>82.56803387564769</v>
      </c>
      <c r="H246" s="36">
        <f t="shared" si="63"/>
        <v>0.9283980542949439</v>
      </c>
      <c r="I246" s="36">
        <f t="shared" si="64"/>
        <v>0.6288310539932295</v>
      </c>
      <c r="J246" s="36">
        <f t="shared" si="76"/>
        <v>56.42560394757951</v>
      </c>
      <c r="K246" s="36">
        <f t="shared" si="76"/>
        <v>1.95</v>
      </c>
      <c r="L246" s="36">
        <f t="shared" si="76"/>
        <v>1.752</v>
      </c>
      <c r="M246" s="36">
        <f t="shared" si="76"/>
        <v>1756.8</v>
      </c>
      <c r="N246" s="36">
        <f>N163*0.3</f>
        <v>15.6</v>
      </c>
      <c r="O246" s="36">
        <f aca="true" t="shared" si="77" ref="O246:AI246">O163*0.6</f>
        <v>19.8</v>
      </c>
      <c r="P246" s="36">
        <f t="shared" si="77"/>
        <v>42</v>
      </c>
      <c r="Q246" s="36">
        <f t="shared" si="77"/>
        <v>18</v>
      </c>
      <c r="R246" s="36">
        <f t="shared" si="77"/>
        <v>3.5999999999999996</v>
      </c>
      <c r="S246" s="36">
        <f t="shared" si="77"/>
        <v>8.4</v>
      </c>
      <c r="T246" s="36">
        <f t="shared" si="77"/>
        <v>3.024</v>
      </c>
      <c r="U246" s="36">
        <f t="shared" si="77"/>
        <v>6</v>
      </c>
      <c r="V246" s="36">
        <f t="shared" si="77"/>
        <v>14.76</v>
      </c>
      <c r="W246" s="36">
        <f t="shared" si="77"/>
        <v>54</v>
      </c>
      <c r="X246" s="36">
        <f t="shared" si="77"/>
        <v>0.96</v>
      </c>
      <c r="Y246" s="36">
        <f t="shared" si="77"/>
        <v>4.68</v>
      </c>
      <c r="Z246" s="36">
        <f t="shared" si="77"/>
        <v>0.66</v>
      </c>
      <c r="AA246" s="36">
        <f t="shared" si="77"/>
        <v>1.884</v>
      </c>
      <c r="AB246" s="36">
        <f t="shared" si="77"/>
        <v>6.5280000000000005</v>
      </c>
      <c r="AC246" s="36">
        <f t="shared" si="77"/>
        <v>1.5179999999999998</v>
      </c>
      <c r="AD246" s="36">
        <f t="shared" si="77"/>
        <v>3.6359999999999997</v>
      </c>
      <c r="AE246" s="36">
        <f t="shared" si="77"/>
        <v>1.896</v>
      </c>
      <c r="AF246" s="36">
        <f t="shared" si="77"/>
        <v>2.292</v>
      </c>
      <c r="AG246" s="36">
        <f t="shared" si="77"/>
        <v>1.308</v>
      </c>
      <c r="AH246" s="36">
        <f t="shared" si="77"/>
        <v>2.952</v>
      </c>
      <c r="AI246" s="36">
        <f t="shared" si="77"/>
        <v>0.588</v>
      </c>
      <c r="AJ246" s="36">
        <v>4</v>
      </c>
      <c r="AK246" s="36">
        <f>AK163*0.6</f>
        <v>0.396</v>
      </c>
      <c r="AL246" s="36">
        <v>0.33</v>
      </c>
      <c r="AM246" s="36">
        <f>AM163*0.6</f>
        <v>0.75</v>
      </c>
      <c r="AN246" s="36">
        <v>0.48</v>
      </c>
      <c r="AO246" s="36">
        <v>0.6</v>
      </c>
      <c r="AP246" s="36">
        <v>0.92</v>
      </c>
      <c r="AQ246" s="36">
        <v>156</v>
      </c>
      <c r="AR246" s="36">
        <v>217</v>
      </c>
      <c r="AS246" s="36">
        <v>62</v>
      </c>
      <c r="AT246" s="36">
        <v>70</v>
      </c>
      <c r="AU246" s="36">
        <f>AU163*0.6</f>
        <v>0</v>
      </c>
      <c r="AV246" s="36">
        <f>AV163*0.6</f>
        <v>0</v>
      </c>
      <c r="AW246" s="36">
        <v>4.5</v>
      </c>
      <c r="AX246" s="36">
        <f>AX163*0.6</f>
        <v>0</v>
      </c>
      <c r="AY246" s="36">
        <f aca="true" t="shared" si="78" ref="AY246:BJ246">AY163*0.6</f>
        <v>0</v>
      </c>
      <c r="AZ246" s="36">
        <f t="shared" si="78"/>
        <v>1.7999999999999998</v>
      </c>
      <c r="BA246" s="36">
        <f t="shared" si="78"/>
        <v>0</v>
      </c>
      <c r="BB246" s="36">
        <f t="shared" si="78"/>
        <v>0</v>
      </c>
      <c r="BC246" s="36">
        <f t="shared" si="78"/>
        <v>1228.8</v>
      </c>
      <c r="BD246" s="36">
        <f t="shared" si="78"/>
        <v>0</v>
      </c>
      <c r="BE246" s="36">
        <f t="shared" si="78"/>
        <v>115.19999999999999</v>
      </c>
      <c r="BF246" s="36">
        <f t="shared" si="78"/>
        <v>24</v>
      </c>
      <c r="BG246" s="36">
        <f t="shared" si="78"/>
        <v>3.42</v>
      </c>
      <c r="BH246" s="36">
        <f t="shared" si="78"/>
        <v>0</v>
      </c>
      <c r="BI246" s="36">
        <f t="shared" si="78"/>
        <v>3.84</v>
      </c>
      <c r="BJ246" s="36">
        <f t="shared" si="78"/>
        <v>0</v>
      </c>
      <c r="BK246" s="1"/>
      <c r="BL246" s="33"/>
      <c r="BM246" s="33"/>
      <c r="BN246" s="56">
        <f t="shared" si="73"/>
        <v>68.95280000000001</v>
      </c>
      <c r="BO246" s="57">
        <f t="shared" si="71"/>
        <v>15.6</v>
      </c>
      <c r="BP246" s="33">
        <f aca="true" t="shared" si="79" ref="BP246:BP281">IF(X246&gt;1,X246-1,0)</f>
        <v>0</v>
      </c>
      <c r="BQ246" s="56">
        <f t="shared" si="74"/>
        <v>5.015233875647681</v>
      </c>
      <c r="BR246" s="56">
        <f t="shared" si="65"/>
        <v>82.56803387564769</v>
      </c>
      <c r="BS246" s="36">
        <f aca="true" t="shared" si="80" ref="BS246:BS263">BN246/100*4.2+BQ246/100*4.2+BO246/100*5.6+BP246/100*9.4-0.3</f>
        <v>3.6802574227772036</v>
      </c>
      <c r="BT246" s="7">
        <f t="shared" si="67"/>
        <v>73.44354168041453</v>
      </c>
      <c r="BU246" s="61">
        <f t="shared" si="72"/>
        <v>3.2735566869796955</v>
      </c>
      <c r="BV246" s="61">
        <f t="shared" si="68"/>
        <v>2.8562922538494924</v>
      </c>
      <c r="BW246" s="61">
        <f t="shared" si="69"/>
        <v>1.817973454456193</v>
      </c>
      <c r="BX246" s="61">
        <f t="shared" si="70"/>
        <v>2.0461893116660566</v>
      </c>
      <c r="BY246" s="61">
        <f t="shared" si="75"/>
        <v>1.3859436430010779</v>
      </c>
      <c r="BZ246" s="36"/>
      <c r="CA246" s="36"/>
      <c r="CB246" s="36"/>
      <c r="CC246" s="36"/>
      <c r="CD246" s="36"/>
      <c r="CE246" s="36"/>
      <c r="CF246" s="36"/>
      <c r="CG246" s="36"/>
      <c r="CH246" s="36"/>
      <c r="CI246" s="34">
        <f t="shared" si="66"/>
        <v>0.846881775691942</v>
      </c>
      <c r="CJ246" s="33"/>
      <c r="CL246" s="36"/>
      <c r="CM246" s="36"/>
    </row>
    <row r="247" spans="1:91" s="34" customFormat="1" ht="12.75">
      <c r="A247" s="33">
        <v>242</v>
      </c>
      <c r="B247" s="34" t="s">
        <v>321</v>
      </c>
      <c r="C247" s="33" t="s">
        <v>48</v>
      </c>
      <c r="D247" s="33">
        <f>D132*0.76+0.24*99</f>
        <v>91.4</v>
      </c>
      <c r="E247" s="36">
        <f t="shared" si="60"/>
        <v>0.8039942157363993</v>
      </c>
      <c r="F247" s="56">
        <f t="shared" si="61"/>
        <v>72.37310003933823</v>
      </c>
      <c r="G247" s="56">
        <f t="shared" si="62"/>
        <v>80.89546881146597</v>
      </c>
      <c r="H247" s="36">
        <f t="shared" si="63"/>
        <v>0.8995913621707973</v>
      </c>
      <c r="I247" s="36">
        <f t="shared" si="64"/>
        <v>0.6041763711362808</v>
      </c>
      <c r="J247" s="35">
        <v>0</v>
      </c>
      <c r="K247" s="36">
        <v>0</v>
      </c>
      <c r="L247" s="36">
        <v>0</v>
      </c>
      <c r="M247" s="33">
        <v>0</v>
      </c>
      <c r="N247" s="33">
        <f>N132*0.76</f>
        <v>13.983999999999998</v>
      </c>
      <c r="O247" s="33">
        <f aca="true" t="shared" si="81" ref="O247:AN247">O132*0.76</f>
        <v>30.4</v>
      </c>
      <c r="P247" s="33">
        <f t="shared" si="81"/>
        <v>58.52</v>
      </c>
      <c r="Q247" s="33">
        <f t="shared" si="81"/>
        <v>17.48</v>
      </c>
      <c r="R247" s="33">
        <f t="shared" si="81"/>
        <v>7.6</v>
      </c>
      <c r="S247" s="33">
        <f t="shared" si="81"/>
        <v>26.6</v>
      </c>
      <c r="T247" s="33">
        <f t="shared" si="81"/>
        <v>0.5319999999999999</v>
      </c>
      <c r="U247" s="33">
        <f t="shared" si="81"/>
        <v>4.522</v>
      </c>
      <c r="V247" s="33">
        <f t="shared" si="81"/>
        <v>31.16</v>
      </c>
      <c r="W247" s="33">
        <f t="shared" si="81"/>
        <v>68.4</v>
      </c>
      <c r="X247" s="33">
        <f t="shared" si="81"/>
        <v>2.4320000000000004</v>
      </c>
      <c r="Y247" s="33">
        <f t="shared" si="81"/>
        <v>1.8239999999999998</v>
      </c>
      <c r="Z247" s="33">
        <f t="shared" si="81"/>
        <v>0.7752</v>
      </c>
      <c r="AA247" s="33">
        <f t="shared" si="81"/>
        <v>2.8652</v>
      </c>
      <c r="AB247" s="33">
        <f t="shared" si="81"/>
        <v>5.2896</v>
      </c>
      <c r="AC247" s="33">
        <f t="shared" si="81"/>
        <v>2.7892</v>
      </c>
      <c r="AD247" s="33">
        <f t="shared" si="81"/>
        <v>5.6012</v>
      </c>
      <c r="AE247" s="33">
        <f t="shared" si="81"/>
        <v>3.1084</v>
      </c>
      <c r="AF247" s="33">
        <f t="shared" si="81"/>
        <v>4.4004</v>
      </c>
      <c r="AG247" s="33">
        <f t="shared" si="81"/>
        <v>1.8316000000000001</v>
      </c>
      <c r="AH247" s="33">
        <f t="shared" si="81"/>
        <v>3.6024000000000003</v>
      </c>
      <c r="AI247" s="33">
        <f t="shared" si="81"/>
        <v>0.9119999999999999</v>
      </c>
      <c r="AJ247" s="33">
        <v>7</v>
      </c>
      <c r="AK247" s="33">
        <f t="shared" si="81"/>
        <v>0.76</v>
      </c>
      <c r="AL247" s="33">
        <f t="shared" si="81"/>
        <v>0.2888</v>
      </c>
      <c r="AM247" s="33">
        <f t="shared" si="81"/>
        <v>1.0639999999999998</v>
      </c>
      <c r="AN247" s="33">
        <f t="shared" si="81"/>
        <v>0.15200000000000002</v>
      </c>
      <c r="AO247" s="33">
        <v>2.3</v>
      </c>
      <c r="AP247" s="33">
        <v>3.5</v>
      </c>
      <c r="AQ247" s="33">
        <f aca="true" t="shared" si="82" ref="AQ247:BJ247">AQ132*0.76</f>
        <v>70.68</v>
      </c>
      <c r="AR247" s="33">
        <v>300</v>
      </c>
      <c r="AS247" s="33">
        <v>120</v>
      </c>
      <c r="AT247" s="33">
        <v>110</v>
      </c>
      <c r="AU247" s="33">
        <f t="shared" si="82"/>
        <v>0.6308</v>
      </c>
      <c r="AV247" s="33">
        <v>1</v>
      </c>
      <c r="AW247" s="33">
        <v>20</v>
      </c>
      <c r="AX247" s="33">
        <f t="shared" si="82"/>
        <v>0</v>
      </c>
      <c r="AY247" s="33">
        <f t="shared" si="82"/>
        <v>0</v>
      </c>
      <c r="AZ247" s="33">
        <f t="shared" si="82"/>
        <v>0</v>
      </c>
      <c r="BA247" s="33">
        <f t="shared" si="82"/>
        <v>0</v>
      </c>
      <c r="BB247" s="33">
        <f t="shared" si="82"/>
        <v>0</v>
      </c>
      <c r="BC247" s="33">
        <f t="shared" si="82"/>
        <v>0</v>
      </c>
      <c r="BD247" s="33">
        <f t="shared" si="82"/>
        <v>0</v>
      </c>
      <c r="BE247" s="33">
        <f t="shared" si="82"/>
        <v>0</v>
      </c>
      <c r="BF247" s="33">
        <f t="shared" si="82"/>
        <v>0</v>
      </c>
      <c r="BG247" s="33">
        <f t="shared" si="82"/>
        <v>0</v>
      </c>
      <c r="BH247" s="33">
        <f t="shared" si="82"/>
        <v>0</v>
      </c>
      <c r="BI247" s="33">
        <f t="shared" si="82"/>
        <v>0</v>
      </c>
      <c r="BJ247" s="33">
        <f t="shared" si="82"/>
        <v>0</v>
      </c>
      <c r="BL247" s="33"/>
      <c r="BM247" s="33"/>
      <c r="BN247" s="56">
        <f t="shared" si="73"/>
        <v>54.05680000000001</v>
      </c>
      <c r="BO247" s="57">
        <f t="shared" si="71"/>
        <v>13.983999999999998</v>
      </c>
      <c r="BP247" s="33">
        <f t="shared" si="79"/>
        <v>1.4320000000000004</v>
      </c>
      <c r="BQ247" s="56">
        <f t="shared" si="74"/>
        <v>16.63266881146598</v>
      </c>
      <c r="BR247" s="56">
        <f t="shared" si="65"/>
        <v>80.89546881146597</v>
      </c>
      <c r="BS247" s="36">
        <f t="shared" si="80"/>
        <v>3.5866696900815715</v>
      </c>
      <c r="BT247" s="7">
        <f t="shared" si="67"/>
        <v>72.37310003933823</v>
      </c>
      <c r="BU247" s="61">
        <f t="shared" si="72"/>
        <v>3.2088126578919542</v>
      </c>
      <c r="BV247" s="61">
        <f t="shared" si="68"/>
        <v>2.7909007844708738</v>
      </c>
      <c r="BW247" s="61">
        <f t="shared" si="69"/>
        <v>1.7720032514830242</v>
      </c>
      <c r="BX247" s="61">
        <f t="shared" si="70"/>
        <v>1.9826993622244373</v>
      </c>
      <c r="BY247" s="61">
        <f t="shared" si="75"/>
        <v>1.331604721984363</v>
      </c>
      <c r="BZ247" s="36"/>
      <c r="CA247" s="36"/>
      <c r="CB247" s="36"/>
      <c r="CC247" s="36"/>
      <c r="CD247" s="36"/>
      <c r="CE247" s="36"/>
      <c r="CF247" s="36"/>
      <c r="CG247" s="36"/>
      <c r="CH247" s="36"/>
      <c r="CI247" s="34">
        <f t="shared" si="66"/>
        <v>0.8732040207278906</v>
      </c>
      <c r="CJ247" s="33"/>
      <c r="CL247" s="36"/>
      <c r="CM247" s="36"/>
    </row>
    <row r="248" spans="1:87" s="14" customFormat="1" ht="12.75">
      <c r="A248" s="33">
        <v>243</v>
      </c>
      <c r="B248" s="14" t="s">
        <v>256</v>
      </c>
      <c r="C248" s="13" t="s">
        <v>48</v>
      </c>
      <c r="D248" s="22">
        <v>99</v>
      </c>
      <c r="E248" s="36">
        <f t="shared" si="60"/>
        <v>0</v>
      </c>
      <c r="F248" s="56">
        <f t="shared" si="61"/>
        <v>0</v>
      </c>
      <c r="G248" s="56">
        <f t="shared" si="62"/>
        <v>0</v>
      </c>
      <c r="H248" s="36">
        <f t="shared" si="63"/>
        <v>0</v>
      </c>
      <c r="I248" s="36">
        <f t="shared" si="64"/>
        <v>0</v>
      </c>
      <c r="J248" s="16">
        <v>0</v>
      </c>
      <c r="K248" s="17">
        <v>0</v>
      </c>
      <c r="L248" s="17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6">
        <v>0</v>
      </c>
      <c r="U248" s="16">
        <v>0</v>
      </c>
      <c r="V248" s="18">
        <v>0</v>
      </c>
      <c r="W248" s="16">
        <v>0</v>
      </c>
      <c r="X248" s="16">
        <v>0</v>
      </c>
      <c r="Y248" s="23">
        <v>99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0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0</v>
      </c>
      <c r="AU248" s="13">
        <v>0</v>
      </c>
      <c r="AV248" s="13">
        <v>0</v>
      </c>
      <c r="AW248" s="13">
        <v>0</v>
      </c>
      <c r="AX248" s="13">
        <v>0</v>
      </c>
      <c r="AY248" s="13">
        <v>0</v>
      </c>
      <c r="AZ248" s="13">
        <v>0</v>
      </c>
      <c r="BA248" s="13">
        <v>0</v>
      </c>
      <c r="BB248" s="13">
        <v>0</v>
      </c>
      <c r="BC248" s="13">
        <v>0</v>
      </c>
      <c r="BD248" s="13">
        <v>0</v>
      </c>
      <c r="BE248" s="13">
        <v>0</v>
      </c>
      <c r="BF248" s="13">
        <v>0</v>
      </c>
      <c r="BG248" s="13">
        <v>0</v>
      </c>
      <c r="BH248" s="13">
        <v>0</v>
      </c>
      <c r="BI248" s="13">
        <v>0</v>
      </c>
      <c r="BJ248" s="13">
        <v>0</v>
      </c>
      <c r="BL248" s="22"/>
      <c r="BM248" s="22"/>
      <c r="BN248" s="56">
        <f t="shared" si="73"/>
        <v>0</v>
      </c>
      <c r="BO248" s="57">
        <f t="shared" si="71"/>
        <v>0</v>
      </c>
      <c r="BP248" s="22">
        <f t="shared" si="79"/>
        <v>0</v>
      </c>
      <c r="BQ248" s="56">
        <f t="shared" si="74"/>
        <v>0</v>
      </c>
      <c r="BR248" s="56">
        <f t="shared" si="65"/>
        <v>0</v>
      </c>
      <c r="BS248" s="15">
        <f t="shared" si="80"/>
        <v>-0.3</v>
      </c>
      <c r="BT248" s="7">
        <f t="shared" si="67"/>
        <v>0</v>
      </c>
      <c r="BU248" s="61">
        <f t="shared" si="72"/>
        <v>0</v>
      </c>
      <c r="BV248" s="61">
        <f t="shared" si="68"/>
        <v>0</v>
      </c>
      <c r="BW248" s="61">
        <f t="shared" si="69"/>
        <v>0</v>
      </c>
      <c r="BX248" s="61">
        <f t="shared" si="70"/>
        <v>0</v>
      </c>
      <c r="BY248" s="61">
        <f t="shared" si="75"/>
        <v>0</v>
      </c>
      <c r="CA248" s="17"/>
      <c r="CB248" s="17"/>
      <c r="CC248" s="17"/>
      <c r="CD248" s="13"/>
      <c r="CF248" s="17"/>
      <c r="CG248" s="15"/>
      <c r="CI248" s="34" t="e">
        <f t="shared" si="66"/>
        <v>#DIV/0!</v>
      </c>
    </row>
    <row r="249" spans="1:87" s="14" customFormat="1" ht="12.75">
      <c r="A249" s="33">
        <v>244</v>
      </c>
      <c r="B249" s="14" t="s">
        <v>256</v>
      </c>
      <c r="C249" s="13" t="s">
        <v>48</v>
      </c>
      <c r="D249" s="22">
        <v>99</v>
      </c>
      <c r="E249" s="36">
        <f t="shared" si="60"/>
        <v>0</v>
      </c>
      <c r="F249" s="56">
        <f t="shared" si="61"/>
        <v>0</v>
      </c>
      <c r="G249" s="56">
        <f t="shared" si="62"/>
        <v>0</v>
      </c>
      <c r="H249" s="36">
        <f t="shared" si="63"/>
        <v>0</v>
      </c>
      <c r="I249" s="36">
        <f t="shared" si="64"/>
        <v>0</v>
      </c>
      <c r="J249" s="16">
        <v>0</v>
      </c>
      <c r="K249" s="17">
        <v>0</v>
      </c>
      <c r="L249" s="17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6">
        <v>0</v>
      </c>
      <c r="U249" s="16">
        <v>0</v>
      </c>
      <c r="V249" s="18">
        <v>0</v>
      </c>
      <c r="W249" s="16">
        <v>0</v>
      </c>
      <c r="X249" s="16">
        <v>0</v>
      </c>
      <c r="Y249" s="23">
        <v>99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3">
        <v>0</v>
      </c>
      <c r="AL249" s="13">
        <v>0</v>
      </c>
      <c r="AM249" s="13">
        <v>0</v>
      </c>
      <c r="AN249" s="13">
        <v>0</v>
      </c>
      <c r="AO249" s="13">
        <v>0</v>
      </c>
      <c r="AP249" s="13">
        <v>0</v>
      </c>
      <c r="AQ249" s="13">
        <v>0</v>
      </c>
      <c r="AR249" s="13">
        <v>0</v>
      </c>
      <c r="AS249" s="13">
        <v>0</v>
      </c>
      <c r="AT249" s="13">
        <v>0</v>
      </c>
      <c r="AU249" s="13">
        <v>0</v>
      </c>
      <c r="AV249" s="13">
        <v>0</v>
      </c>
      <c r="AW249" s="13">
        <v>0</v>
      </c>
      <c r="AX249" s="13">
        <v>0</v>
      </c>
      <c r="AY249" s="13">
        <v>0</v>
      </c>
      <c r="AZ249" s="13">
        <v>0</v>
      </c>
      <c r="BA249" s="13">
        <v>0</v>
      </c>
      <c r="BB249" s="13">
        <v>0</v>
      </c>
      <c r="BC249" s="13">
        <v>0</v>
      </c>
      <c r="BD249" s="13">
        <v>0</v>
      </c>
      <c r="BE249" s="13">
        <v>0</v>
      </c>
      <c r="BF249" s="13">
        <v>0</v>
      </c>
      <c r="BG249" s="13">
        <v>0</v>
      </c>
      <c r="BH249" s="13">
        <v>0</v>
      </c>
      <c r="BI249" s="13">
        <v>0</v>
      </c>
      <c r="BJ249" s="13">
        <v>0</v>
      </c>
      <c r="BL249" s="22"/>
      <c r="BM249" s="22"/>
      <c r="BN249" s="56">
        <f t="shared" si="73"/>
        <v>0</v>
      </c>
      <c r="BO249" s="57">
        <f t="shared" si="71"/>
        <v>0</v>
      </c>
      <c r="BP249" s="22">
        <f t="shared" si="79"/>
        <v>0</v>
      </c>
      <c r="BQ249" s="56">
        <f t="shared" si="74"/>
        <v>0</v>
      </c>
      <c r="BR249" s="56">
        <f t="shared" si="65"/>
        <v>0</v>
      </c>
      <c r="BS249" s="15">
        <f t="shared" si="80"/>
        <v>-0.3</v>
      </c>
      <c r="BT249" s="7">
        <f t="shared" si="67"/>
        <v>0</v>
      </c>
      <c r="BU249" s="61">
        <f t="shared" si="72"/>
        <v>0</v>
      </c>
      <c r="BV249" s="61">
        <f t="shared" si="68"/>
        <v>0</v>
      </c>
      <c r="BW249" s="61">
        <f t="shared" si="69"/>
        <v>0</v>
      </c>
      <c r="BX249" s="61">
        <f t="shared" si="70"/>
        <v>0</v>
      </c>
      <c r="BY249" s="61">
        <f t="shared" si="75"/>
        <v>0</v>
      </c>
      <c r="CA249" s="17"/>
      <c r="CB249" s="17"/>
      <c r="CC249" s="17"/>
      <c r="CD249" s="13"/>
      <c r="CF249" s="17"/>
      <c r="CG249" s="15"/>
      <c r="CI249" s="34" t="e">
        <f t="shared" si="66"/>
        <v>#DIV/0!</v>
      </c>
    </row>
    <row r="250" spans="1:87" s="14" customFormat="1" ht="12.75">
      <c r="A250" s="33">
        <v>245</v>
      </c>
      <c r="B250" s="14" t="s">
        <v>256</v>
      </c>
      <c r="C250" s="13" t="s">
        <v>48</v>
      </c>
      <c r="D250" s="22">
        <v>99</v>
      </c>
      <c r="E250" s="36">
        <f t="shared" si="60"/>
        <v>0</v>
      </c>
      <c r="F250" s="56">
        <f t="shared" si="61"/>
        <v>0</v>
      </c>
      <c r="G250" s="56">
        <f t="shared" si="62"/>
        <v>0</v>
      </c>
      <c r="H250" s="36">
        <f t="shared" si="63"/>
        <v>0</v>
      </c>
      <c r="I250" s="36">
        <f t="shared" si="64"/>
        <v>0</v>
      </c>
      <c r="J250" s="16">
        <v>0</v>
      </c>
      <c r="K250" s="17">
        <v>0</v>
      </c>
      <c r="L250" s="17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6">
        <v>0</v>
      </c>
      <c r="U250" s="16">
        <v>0</v>
      </c>
      <c r="V250" s="18">
        <v>0</v>
      </c>
      <c r="W250" s="16">
        <v>0</v>
      </c>
      <c r="X250" s="16">
        <v>0</v>
      </c>
      <c r="Y250" s="23">
        <v>99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  <c r="AT250" s="13">
        <v>0</v>
      </c>
      <c r="AU250" s="13">
        <v>0</v>
      </c>
      <c r="AV250" s="13">
        <v>0</v>
      </c>
      <c r="AW250" s="13">
        <v>0</v>
      </c>
      <c r="AX250" s="13">
        <v>0</v>
      </c>
      <c r="AY250" s="13">
        <v>0</v>
      </c>
      <c r="AZ250" s="13">
        <v>0</v>
      </c>
      <c r="BA250" s="13">
        <v>0</v>
      </c>
      <c r="BB250" s="13">
        <v>0</v>
      </c>
      <c r="BC250" s="13">
        <v>0</v>
      </c>
      <c r="BD250" s="13">
        <v>0</v>
      </c>
      <c r="BE250" s="13">
        <v>0</v>
      </c>
      <c r="BF250" s="13">
        <v>0</v>
      </c>
      <c r="BG250" s="13">
        <v>0</v>
      </c>
      <c r="BH250" s="13">
        <v>0</v>
      </c>
      <c r="BI250" s="13">
        <v>0</v>
      </c>
      <c r="BJ250" s="13">
        <v>0</v>
      </c>
      <c r="BL250" s="22"/>
      <c r="BM250" s="22"/>
      <c r="BN250" s="56">
        <f t="shared" si="73"/>
        <v>0</v>
      </c>
      <c r="BO250" s="57">
        <f t="shared" si="71"/>
        <v>0</v>
      </c>
      <c r="BP250" s="22">
        <f t="shared" si="79"/>
        <v>0</v>
      </c>
      <c r="BQ250" s="56">
        <f t="shared" si="74"/>
        <v>0</v>
      </c>
      <c r="BR250" s="56">
        <f t="shared" si="65"/>
        <v>0</v>
      </c>
      <c r="BS250" s="15">
        <f t="shared" si="80"/>
        <v>-0.3</v>
      </c>
      <c r="BT250" s="7">
        <f t="shared" si="67"/>
        <v>0</v>
      </c>
      <c r="BU250" s="61">
        <f t="shared" si="72"/>
        <v>0</v>
      </c>
      <c r="BV250" s="61">
        <f t="shared" si="68"/>
        <v>0</v>
      </c>
      <c r="BW250" s="61">
        <f t="shared" si="69"/>
        <v>0</v>
      </c>
      <c r="BX250" s="61">
        <f t="shared" si="70"/>
        <v>0</v>
      </c>
      <c r="BY250" s="61">
        <f t="shared" si="75"/>
        <v>0</v>
      </c>
      <c r="CA250" s="17"/>
      <c r="CB250" s="17"/>
      <c r="CC250" s="17"/>
      <c r="CD250" s="13"/>
      <c r="CF250" s="17"/>
      <c r="CG250" s="15"/>
      <c r="CI250" s="34" t="e">
        <f t="shared" si="66"/>
        <v>#DIV/0!</v>
      </c>
    </row>
    <row r="251" spans="1:87" s="14" customFormat="1" ht="12.75">
      <c r="A251" s="33">
        <v>246</v>
      </c>
      <c r="B251" s="14" t="s">
        <v>256</v>
      </c>
      <c r="C251" s="13" t="s">
        <v>48</v>
      </c>
      <c r="D251" s="22">
        <v>99</v>
      </c>
      <c r="E251" s="36">
        <f t="shared" si="60"/>
        <v>0</v>
      </c>
      <c r="F251" s="56">
        <f t="shared" si="61"/>
        <v>0</v>
      </c>
      <c r="G251" s="56">
        <f t="shared" si="62"/>
        <v>0</v>
      </c>
      <c r="H251" s="36">
        <f t="shared" si="63"/>
        <v>0</v>
      </c>
      <c r="I251" s="36">
        <f t="shared" si="64"/>
        <v>0</v>
      </c>
      <c r="J251" s="16">
        <v>0</v>
      </c>
      <c r="K251" s="17">
        <v>0</v>
      </c>
      <c r="L251" s="17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6">
        <v>0</v>
      </c>
      <c r="U251" s="16">
        <v>0</v>
      </c>
      <c r="V251" s="18">
        <v>0</v>
      </c>
      <c r="W251" s="16">
        <v>0</v>
      </c>
      <c r="X251" s="16">
        <v>0</v>
      </c>
      <c r="Y251" s="23">
        <v>99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3">
        <v>0</v>
      </c>
      <c r="AL251" s="13">
        <v>0</v>
      </c>
      <c r="AM251" s="13">
        <v>0</v>
      </c>
      <c r="AN251" s="13">
        <v>0</v>
      </c>
      <c r="AO251" s="13">
        <v>0</v>
      </c>
      <c r="AP251" s="13">
        <v>0</v>
      </c>
      <c r="AQ251" s="13">
        <v>0</v>
      </c>
      <c r="AR251" s="13">
        <v>0</v>
      </c>
      <c r="AS251" s="13">
        <v>0</v>
      </c>
      <c r="AT251" s="13">
        <v>0</v>
      </c>
      <c r="AU251" s="13">
        <v>0</v>
      </c>
      <c r="AV251" s="13">
        <v>0</v>
      </c>
      <c r="AW251" s="13">
        <v>0</v>
      </c>
      <c r="AX251" s="13">
        <v>0</v>
      </c>
      <c r="AY251" s="13">
        <v>0</v>
      </c>
      <c r="AZ251" s="13">
        <v>0</v>
      </c>
      <c r="BA251" s="13">
        <v>0</v>
      </c>
      <c r="BB251" s="13">
        <v>0</v>
      </c>
      <c r="BC251" s="13">
        <v>0</v>
      </c>
      <c r="BD251" s="13">
        <v>0</v>
      </c>
      <c r="BE251" s="13">
        <v>0</v>
      </c>
      <c r="BF251" s="13">
        <v>0</v>
      </c>
      <c r="BG251" s="13">
        <v>0</v>
      </c>
      <c r="BH251" s="13">
        <v>0</v>
      </c>
      <c r="BI251" s="13">
        <v>0</v>
      </c>
      <c r="BJ251" s="13">
        <v>0</v>
      </c>
      <c r="BL251" s="22"/>
      <c r="BM251" s="22"/>
      <c r="BN251" s="56">
        <f t="shared" si="73"/>
        <v>0</v>
      </c>
      <c r="BO251" s="57">
        <f t="shared" si="71"/>
        <v>0</v>
      </c>
      <c r="BP251" s="22">
        <f t="shared" si="79"/>
        <v>0</v>
      </c>
      <c r="BQ251" s="56">
        <f t="shared" si="74"/>
        <v>0</v>
      </c>
      <c r="BR251" s="56">
        <f t="shared" si="65"/>
        <v>0</v>
      </c>
      <c r="BS251" s="15">
        <f t="shared" si="80"/>
        <v>-0.3</v>
      </c>
      <c r="BT251" s="7">
        <f t="shared" si="67"/>
        <v>0</v>
      </c>
      <c r="BU251" s="61">
        <f t="shared" si="72"/>
        <v>0</v>
      </c>
      <c r="BV251" s="61">
        <f t="shared" si="68"/>
        <v>0</v>
      </c>
      <c r="BW251" s="61">
        <f t="shared" si="69"/>
        <v>0</v>
      </c>
      <c r="BX251" s="61">
        <f t="shared" si="70"/>
        <v>0</v>
      </c>
      <c r="BY251" s="61">
        <f t="shared" si="75"/>
        <v>0</v>
      </c>
      <c r="CA251" s="17"/>
      <c r="CB251" s="17"/>
      <c r="CC251" s="17"/>
      <c r="CD251" s="13"/>
      <c r="CF251" s="17"/>
      <c r="CG251" s="15"/>
      <c r="CI251" s="34" t="e">
        <f t="shared" si="66"/>
        <v>#DIV/0!</v>
      </c>
    </row>
    <row r="252" spans="1:87" s="14" customFormat="1" ht="12.75">
      <c r="A252" s="33">
        <v>247</v>
      </c>
      <c r="B252" s="14" t="s">
        <v>256</v>
      </c>
      <c r="C252" s="13" t="s">
        <v>48</v>
      </c>
      <c r="D252" s="22">
        <v>99</v>
      </c>
      <c r="E252" s="36">
        <f t="shared" si="60"/>
        <v>0</v>
      </c>
      <c r="F252" s="56">
        <f t="shared" si="61"/>
        <v>0</v>
      </c>
      <c r="G252" s="56">
        <f t="shared" si="62"/>
        <v>0</v>
      </c>
      <c r="H252" s="36">
        <f t="shared" si="63"/>
        <v>0</v>
      </c>
      <c r="I252" s="36">
        <f t="shared" si="64"/>
        <v>0</v>
      </c>
      <c r="J252" s="16">
        <v>0</v>
      </c>
      <c r="K252" s="17">
        <v>0</v>
      </c>
      <c r="L252" s="17">
        <v>0</v>
      </c>
      <c r="M252" s="13">
        <v>0</v>
      </c>
      <c r="N252" s="13">
        <v>0</v>
      </c>
      <c r="O252" s="13">
        <v>0</v>
      </c>
      <c r="P252" s="13">
        <v>0</v>
      </c>
      <c r="Q252" s="13">
        <v>0</v>
      </c>
      <c r="R252" s="13">
        <v>0</v>
      </c>
      <c r="S252" s="13">
        <v>0</v>
      </c>
      <c r="T252" s="16">
        <v>0</v>
      </c>
      <c r="U252" s="16">
        <v>0</v>
      </c>
      <c r="V252" s="18">
        <v>0</v>
      </c>
      <c r="W252" s="16">
        <v>0</v>
      </c>
      <c r="X252" s="16">
        <v>0</v>
      </c>
      <c r="Y252" s="23">
        <v>99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3">
        <v>0</v>
      </c>
      <c r="AL252" s="13">
        <v>0</v>
      </c>
      <c r="AM252" s="13">
        <v>0</v>
      </c>
      <c r="AN252" s="13">
        <v>0</v>
      </c>
      <c r="AO252" s="13">
        <v>0</v>
      </c>
      <c r="AP252" s="13">
        <v>0</v>
      </c>
      <c r="AQ252" s="13">
        <v>0</v>
      </c>
      <c r="AR252" s="13">
        <v>0</v>
      </c>
      <c r="AS252" s="13">
        <v>0</v>
      </c>
      <c r="AT252" s="13">
        <v>0</v>
      </c>
      <c r="AU252" s="13">
        <v>0</v>
      </c>
      <c r="AV252" s="13">
        <v>0</v>
      </c>
      <c r="AW252" s="13">
        <v>0</v>
      </c>
      <c r="AX252" s="13">
        <v>0</v>
      </c>
      <c r="AY252" s="13">
        <v>0</v>
      </c>
      <c r="AZ252" s="13">
        <v>0</v>
      </c>
      <c r="BA252" s="13">
        <v>0</v>
      </c>
      <c r="BB252" s="13">
        <v>0</v>
      </c>
      <c r="BC252" s="13">
        <v>0</v>
      </c>
      <c r="BD252" s="13">
        <v>0</v>
      </c>
      <c r="BE252" s="13">
        <v>0</v>
      </c>
      <c r="BF252" s="13">
        <v>0</v>
      </c>
      <c r="BG252" s="13">
        <v>0</v>
      </c>
      <c r="BH252" s="13">
        <v>0</v>
      </c>
      <c r="BI252" s="13">
        <v>0</v>
      </c>
      <c r="BJ252" s="13">
        <v>0</v>
      </c>
      <c r="BL252" s="22"/>
      <c r="BM252" s="22"/>
      <c r="BN252" s="56">
        <f t="shared" si="73"/>
        <v>0</v>
      </c>
      <c r="BO252" s="57">
        <f t="shared" si="71"/>
        <v>0</v>
      </c>
      <c r="BP252" s="22">
        <f t="shared" si="79"/>
        <v>0</v>
      </c>
      <c r="BQ252" s="56">
        <f t="shared" si="74"/>
        <v>0</v>
      </c>
      <c r="BR252" s="56">
        <f t="shared" si="65"/>
        <v>0</v>
      </c>
      <c r="BS252" s="15">
        <f t="shared" si="80"/>
        <v>-0.3</v>
      </c>
      <c r="BT252" s="7">
        <f t="shared" si="67"/>
        <v>0</v>
      </c>
      <c r="BU252" s="61">
        <f t="shared" si="72"/>
        <v>0</v>
      </c>
      <c r="BV252" s="61">
        <f t="shared" si="68"/>
        <v>0</v>
      </c>
      <c r="BW252" s="61">
        <f t="shared" si="69"/>
        <v>0</v>
      </c>
      <c r="BX252" s="61">
        <f t="shared" si="70"/>
        <v>0</v>
      </c>
      <c r="BY252" s="61">
        <f t="shared" si="75"/>
        <v>0</v>
      </c>
      <c r="CA252" s="17"/>
      <c r="CB252" s="17"/>
      <c r="CC252" s="17"/>
      <c r="CD252" s="13"/>
      <c r="CF252" s="17"/>
      <c r="CG252" s="15"/>
      <c r="CI252" s="34" t="e">
        <f t="shared" si="66"/>
        <v>#DIV/0!</v>
      </c>
    </row>
    <row r="253" spans="1:87" s="14" customFormat="1" ht="12.75">
      <c r="A253" s="33">
        <v>248</v>
      </c>
      <c r="B253" s="14" t="s">
        <v>256</v>
      </c>
      <c r="C253" s="13" t="s">
        <v>48</v>
      </c>
      <c r="D253" s="22">
        <v>99</v>
      </c>
      <c r="E253" s="36">
        <f t="shared" si="60"/>
        <v>0</v>
      </c>
      <c r="F253" s="56">
        <f t="shared" si="61"/>
        <v>0</v>
      </c>
      <c r="G253" s="56">
        <f t="shared" si="62"/>
        <v>0</v>
      </c>
      <c r="H253" s="36">
        <f t="shared" si="63"/>
        <v>0</v>
      </c>
      <c r="I253" s="36">
        <f t="shared" si="64"/>
        <v>0</v>
      </c>
      <c r="J253" s="16">
        <v>0</v>
      </c>
      <c r="K253" s="17">
        <v>0</v>
      </c>
      <c r="L253" s="17">
        <v>0</v>
      </c>
      <c r="M253" s="13">
        <v>0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6">
        <v>0</v>
      </c>
      <c r="U253" s="16">
        <v>0</v>
      </c>
      <c r="V253" s="18">
        <v>0</v>
      </c>
      <c r="W253" s="16">
        <v>0</v>
      </c>
      <c r="X253" s="16">
        <v>0</v>
      </c>
      <c r="Y253" s="23">
        <v>99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3">
        <v>0</v>
      </c>
      <c r="AL253" s="13">
        <v>0</v>
      </c>
      <c r="AM253" s="13">
        <v>0</v>
      </c>
      <c r="AN253" s="13">
        <v>0</v>
      </c>
      <c r="AO253" s="13">
        <v>0</v>
      </c>
      <c r="AP253" s="13">
        <v>0</v>
      </c>
      <c r="AQ253" s="13">
        <v>0</v>
      </c>
      <c r="AR253" s="13">
        <v>0</v>
      </c>
      <c r="AS253" s="13">
        <v>0</v>
      </c>
      <c r="AT253" s="13">
        <v>0</v>
      </c>
      <c r="AU253" s="13">
        <v>0</v>
      </c>
      <c r="AV253" s="13">
        <v>0</v>
      </c>
      <c r="AW253" s="13">
        <v>0</v>
      </c>
      <c r="AX253" s="13">
        <v>0</v>
      </c>
      <c r="AY253" s="13">
        <v>0</v>
      </c>
      <c r="AZ253" s="13">
        <v>0</v>
      </c>
      <c r="BA253" s="13">
        <v>0</v>
      </c>
      <c r="BB253" s="13">
        <v>0</v>
      </c>
      <c r="BC253" s="13">
        <v>0</v>
      </c>
      <c r="BD253" s="13">
        <v>0</v>
      </c>
      <c r="BE253" s="13">
        <v>0</v>
      </c>
      <c r="BF253" s="13">
        <v>0</v>
      </c>
      <c r="BG253" s="13">
        <v>0</v>
      </c>
      <c r="BH253" s="13">
        <v>0</v>
      </c>
      <c r="BI253" s="13">
        <v>0</v>
      </c>
      <c r="BJ253" s="13">
        <v>0</v>
      </c>
      <c r="BL253" s="22"/>
      <c r="BM253" s="22"/>
      <c r="BN253" s="56">
        <f t="shared" si="73"/>
        <v>0</v>
      </c>
      <c r="BO253" s="57">
        <f t="shared" si="71"/>
        <v>0</v>
      </c>
      <c r="BP253" s="22">
        <f t="shared" si="79"/>
        <v>0</v>
      </c>
      <c r="BQ253" s="56">
        <f t="shared" si="74"/>
        <v>0</v>
      </c>
      <c r="BR253" s="56">
        <f t="shared" si="65"/>
        <v>0</v>
      </c>
      <c r="BS253" s="15">
        <f t="shared" si="80"/>
        <v>-0.3</v>
      </c>
      <c r="BT253" s="7">
        <f t="shared" si="67"/>
        <v>0</v>
      </c>
      <c r="BU253" s="61">
        <f t="shared" si="72"/>
        <v>0</v>
      </c>
      <c r="BV253" s="61">
        <f t="shared" si="68"/>
        <v>0</v>
      </c>
      <c r="BW253" s="61">
        <f t="shared" si="69"/>
        <v>0</v>
      </c>
      <c r="BX253" s="61">
        <f t="shared" si="70"/>
        <v>0</v>
      </c>
      <c r="BY253" s="61">
        <f t="shared" si="75"/>
        <v>0</v>
      </c>
      <c r="CA253" s="17"/>
      <c r="CB253" s="17"/>
      <c r="CC253" s="17"/>
      <c r="CD253" s="13"/>
      <c r="CF253" s="17"/>
      <c r="CG253" s="15"/>
      <c r="CI253" s="34" t="e">
        <f t="shared" si="66"/>
        <v>#DIV/0!</v>
      </c>
    </row>
    <row r="254" spans="1:87" s="14" customFormat="1" ht="12.75">
      <c r="A254" s="33">
        <v>249</v>
      </c>
      <c r="B254" s="14" t="s">
        <v>256</v>
      </c>
      <c r="C254" s="13" t="s">
        <v>48</v>
      </c>
      <c r="D254" s="22">
        <v>99</v>
      </c>
      <c r="E254" s="36">
        <f t="shared" si="60"/>
        <v>0</v>
      </c>
      <c r="F254" s="56">
        <f t="shared" si="61"/>
        <v>0</v>
      </c>
      <c r="G254" s="56">
        <f t="shared" si="62"/>
        <v>0</v>
      </c>
      <c r="H254" s="36">
        <f t="shared" si="63"/>
        <v>0</v>
      </c>
      <c r="I254" s="36">
        <f t="shared" si="64"/>
        <v>0</v>
      </c>
      <c r="J254" s="16">
        <v>0</v>
      </c>
      <c r="K254" s="17">
        <v>0</v>
      </c>
      <c r="L254" s="17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0</v>
      </c>
      <c r="T254" s="16">
        <v>0</v>
      </c>
      <c r="U254" s="16">
        <v>0</v>
      </c>
      <c r="V254" s="18">
        <v>0</v>
      </c>
      <c r="W254" s="16">
        <v>0</v>
      </c>
      <c r="X254" s="16">
        <v>0</v>
      </c>
      <c r="Y254" s="23">
        <v>99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3">
        <v>0</v>
      </c>
      <c r="AL254" s="13">
        <v>0</v>
      </c>
      <c r="AM254" s="13">
        <v>0</v>
      </c>
      <c r="AN254" s="13">
        <v>0</v>
      </c>
      <c r="AO254" s="13">
        <v>0</v>
      </c>
      <c r="AP254" s="13">
        <v>0</v>
      </c>
      <c r="AQ254" s="13">
        <v>0</v>
      </c>
      <c r="AR254" s="13">
        <v>0</v>
      </c>
      <c r="AS254" s="13">
        <v>0</v>
      </c>
      <c r="AT254" s="13">
        <v>0</v>
      </c>
      <c r="AU254" s="13">
        <v>0</v>
      </c>
      <c r="AV254" s="13">
        <v>0</v>
      </c>
      <c r="AW254" s="13">
        <v>0</v>
      </c>
      <c r="AX254" s="13">
        <v>0</v>
      </c>
      <c r="AY254" s="13">
        <v>0</v>
      </c>
      <c r="AZ254" s="13">
        <v>0</v>
      </c>
      <c r="BA254" s="13">
        <v>0</v>
      </c>
      <c r="BB254" s="13">
        <v>0</v>
      </c>
      <c r="BC254" s="13">
        <v>0</v>
      </c>
      <c r="BD254" s="13">
        <v>0</v>
      </c>
      <c r="BE254" s="13">
        <v>0</v>
      </c>
      <c r="BF254" s="13">
        <v>0</v>
      </c>
      <c r="BG254" s="13">
        <v>0</v>
      </c>
      <c r="BH254" s="13">
        <v>0</v>
      </c>
      <c r="BI254" s="13">
        <v>0</v>
      </c>
      <c r="BJ254" s="13">
        <v>0</v>
      </c>
      <c r="BL254" s="22"/>
      <c r="BM254" s="22"/>
      <c r="BN254" s="56">
        <f t="shared" si="73"/>
        <v>0</v>
      </c>
      <c r="BO254" s="57">
        <f t="shared" si="71"/>
        <v>0</v>
      </c>
      <c r="BP254" s="22">
        <f t="shared" si="79"/>
        <v>0</v>
      </c>
      <c r="BQ254" s="56">
        <f t="shared" si="74"/>
        <v>0</v>
      </c>
      <c r="BR254" s="56">
        <f t="shared" si="65"/>
        <v>0</v>
      </c>
      <c r="BS254" s="15">
        <f t="shared" si="80"/>
        <v>-0.3</v>
      </c>
      <c r="BT254" s="7">
        <f t="shared" si="67"/>
        <v>0</v>
      </c>
      <c r="BU254" s="61">
        <f t="shared" si="72"/>
        <v>0</v>
      </c>
      <c r="BV254" s="61">
        <f t="shared" si="68"/>
        <v>0</v>
      </c>
      <c r="BW254" s="61">
        <f t="shared" si="69"/>
        <v>0</v>
      </c>
      <c r="BX254" s="61">
        <f t="shared" si="70"/>
        <v>0</v>
      </c>
      <c r="BY254" s="61">
        <f t="shared" si="75"/>
        <v>0</v>
      </c>
      <c r="CA254" s="17"/>
      <c r="CB254" s="17"/>
      <c r="CC254" s="17"/>
      <c r="CD254" s="13"/>
      <c r="CF254" s="17"/>
      <c r="CG254" s="15"/>
      <c r="CI254" s="34" t="e">
        <f t="shared" si="66"/>
        <v>#DIV/0!</v>
      </c>
    </row>
    <row r="255" spans="1:87" s="14" customFormat="1" ht="12.75">
      <c r="A255" s="33">
        <v>250</v>
      </c>
      <c r="B255" s="14" t="s">
        <v>256</v>
      </c>
      <c r="C255" s="13" t="s">
        <v>48</v>
      </c>
      <c r="D255" s="22">
        <v>99</v>
      </c>
      <c r="E255" s="36">
        <f t="shared" si="60"/>
        <v>0</v>
      </c>
      <c r="F255" s="56">
        <f t="shared" si="61"/>
        <v>0</v>
      </c>
      <c r="G255" s="56">
        <f t="shared" si="62"/>
        <v>0</v>
      </c>
      <c r="H255" s="36">
        <f t="shared" si="63"/>
        <v>0</v>
      </c>
      <c r="I255" s="36">
        <f t="shared" si="64"/>
        <v>0</v>
      </c>
      <c r="J255" s="16">
        <v>0</v>
      </c>
      <c r="K255" s="17">
        <v>0</v>
      </c>
      <c r="L255" s="17">
        <v>0</v>
      </c>
      <c r="M255" s="13">
        <v>0</v>
      </c>
      <c r="N255" s="13">
        <v>0</v>
      </c>
      <c r="O255" s="13">
        <v>0</v>
      </c>
      <c r="P255" s="13">
        <v>0</v>
      </c>
      <c r="Q255" s="13">
        <v>0</v>
      </c>
      <c r="R255" s="13">
        <v>0</v>
      </c>
      <c r="S255" s="13">
        <v>0</v>
      </c>
      <c r="T255" s="16">
        <v>0</v>
      </c>
      <c r="U255" s="16">
        <v>0</v>
      </c>
      <c r="V255" s="18">
        <v>0</v>
      </c>
      <c r="W255" s="16">
        <v>0</v>
      </c>
      <c r="X255" s="16">
        <v>0</v>
      </c>
      <c r="Y255" s="23">
        <v>99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  <c r="AU255" s="13">
        <v>0</v>
      </c>
      <c r="AV255" s="13">
        <v>0</v>
      </c>
      <c r="AW255" s="13">
        <v>0</v>
      </c>
      <c r="AX255" s="13">
        <v>0</v>
      </c>
      <c r="AY255" s="13">
        <v>0</v>
      </c>
      <c r="AZ255" s="13">
        <v>0</v>
      </c>
      <c r="BA255" s="13">
        <v>0</v>
      </c>
      <c r="BB255" s="13">
        <v>0</v>
      </c>
      <c r="BC255" s="13">
        <v>0</v>
      </c>
      <c r="BD255" s="13">
        <v>0</v>
      </c>
      <c r="BE255" s="13">
        <v>0</v>
      </c>
      <c r="BF255" s="13">
        <v>0</v>
      </c>
      <c r="BG255" s="13">
        <v>0</v>
      </c>
      <c r="BH255" s="13">
        <v>0</v>
      </c>
      <c r="BI255" s="13">
        <v>0</v>
      </c>
      <c r="BJ255" s="13">
        <v>0</v>
      </c>
      <c r="BL255" s="22"/>
      <c r="BM255" s="22"/>
      <c r="BN255" s="56">
        <f t="shared" si="73"/>
        <v>0</v>
      </c>
      <c r="BO255" s="57">
        <f t="shared" si="71"/>
        <v>0</v>
      </c>
      <c r="BP255" s="22">
        <f t="shared" si="79"/>
        <v>0</v>
      </c>
      <c r="BQ255" s="56">
        <f t="shared" si="74"/>
        <v>0</v>
      </c>
      <c r="BR255" s="56">
        <f t="shared" si="65"/>
        <v>0</v>
      </c>
      <c r="BS255" s="15">
        <f t="shared" si="80"/>
        <v>-0.3</v>
      </c>
      <c r="BT255" s="7">
        <f t="shared" si="67"/>
        <v>0</v>
      </c>
      <c r="BU255" s="61">
        <f t="shared" si="72"/>
        <v>0</v>
      </c>
      <c r="BV255" s="61">
        <f t="shared" si="68"/>
        <v>0</v>
      </c>
      <c r="BW255" s="61">
        <f t="shared" si="69"/>
        <v>0</v>
      </c>
      <c r="BX255" s="61">
        <f t="shared" si="70"/>
        <v>0</v>
      </c>
      <c r="BY255" s="61">
        <f t="shared" si="75"/>
        <v>0</v>
      </c>
      <c r="CA255" s="17"/>
      <c r="CB255" s="17"/>
      <c r="CC255" s="17"/>
      <c r="CD255" s="13"/>
      <c r="CF255" s="17"/>
      <c r="CG255" s="15"/>
      <c r="CI255" s="34" t="e">
        <f t="shared" si="66"/>
        <v>#DIV/0!</v>
      </c>
    </row>
    <row r="256" spans="1:87" s="14" customFormat="1" ht="12.75">
      <c r="A256" s="33">
        <v>251</v>
      </c>
      <c r="B256" s="14" t="s">
        <v>256</v>
      </c>
      <c r="C256" s="13" t="s">
        <v>48</v>
      </c>
      <c r="D256" s="22">
        <v>99</v>
      </c>
      <c r="E256" s="36">
        <f t="shared" si="60"/>
        <v>0</v>
      </c>
      <c r="F256" s="56">
        <f t="shared" si="61"/>
        <v>0</v>
      </c>
      <c r="G256" s="56">
        <f t="shared" si="62"/>
        <v>0</v>
      </c>
      <c r="H256" s="36">
        <f t="shared" si="63"/>
        <v>0</v>
      </c>
      <c r="I256" s="36">
        <f t="shared" si="64"/>
        <v>0</v>
      </c>
      <c r="J256" s="16">
        <v>0</v>
      </c>
      <c r="K256" s="17">
        <v>0</v>
      </c>
      <c r="L256" s="17">
        <v>0</v>
      </c>
      <c r="M256" s="13">
        <v>0</v>
      </c>
      <c r="N256" s="13">
        <v>0</v>
      </c>
      <c r="O256" s="13">
        <v>0</v>
      </c>
      <c r="P256" s="13">
        <v>0</v>
      </c>
      <c r="Q256" s="13">
        <v>0</v>
      </c>
      <c r="R256" s="13">
        <v>0</v>
      </c>
      <c r="S256" s="13">
        <v>0</v>
      </c>
      <c r="T256" s="16">
        <v>0</v>
      </c>
      <c r="U256" s="16">
        <v>0</v>
      </c>
      <c r="V256" s="18">
        <v>0</v>
      </c>
      <c r="W256" s="16">
        <v>0</v>
      </c>
      <c r="X256" s="16">
        <v>0</v>
      </c>
      <c r="Y256" s="23">
        <v>99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3">
        <v>0</v>
      </c>
      <c r="AL256" s="13">
        <v>0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0</v>
      </c>
      <c r="AS256" s="13">
        <v>0</v>
      </c>
      <c r="AT256" s="13">
        <v>0</v>
      </c>
      <c r="AU256" s="13">
        <v>0</v>
      </c>
      <c r="AV256" s="13">
        <v>0</v>
      </c>
      <c r="AW256" s="13">
        <v>0</v>
      </c>
      <c r="AX256" s="13">
        <v>0</v>
      </c>
      <c r="AY256" s="13">
        <v>0</v>
      </c>
      <c r="AZ256" s="13">
        <v>0</v>
      </c>
      <c r="BA256" s="13">
        <v>0</v>
      </c>
      <c r="BB256" s="13">
        <v>0</v>
      </c>
      <c r="BC256" s="13">
        <v>0</v>
      </c>
      <c r="BD256" s="13">
        <v>0</v>
      </c>
      <c r="BE256" s="13">
        <v>0</v>
      </c>
      <c r="BF256" s="13">
        <v>0</v>
      </c>
      <c r="BG256" s="13">
        <v>0</v>
      </c>
      <c r="BH256" s="13">
        <v>0</v>
      </c>
      <c r="BI256" s="13">
        <v>0</v>
      </c>
      <c r="BJ256" s="13">
        <v>0</v>
      </c>
      <c r="BL256" s="22"/>
      <c r="BM256" s="22"/>
      <c r="BN256" s="56">
        <f t="shared" si="73"/>
        <v>0</v>
      </c>
      <c r="BO256" s="57">
        <f t="shared" si="71"/>
        <v>0</v>
      </c>
      <c r="BP256" s="22">
        <f t="shared" si="79"/>
        <v>0</v>
      </c>
      <c r="BQ256" s="56">
        <f t="shared" si="74"/>
        <v>0</v>
      </c>
      <c r="BR256" s="56">
        <f t="shared" si="65"/>
        <v>0</v>
      </c>
      <c r="BS256" s="15">
        <f t="shared" si="80"/>
        <v>-0.3</v>
      </c>
      <c r="BT256" s="7">
        <f t="shared" si="67"/>
        <v>0</v>
      </c>
      <c r="BU256" s="61">
        <f t="shared" si="72"/>
        <v>0</v>
      </c>
      <c r="BV256" s="61">
        <f t="shared" si="68"/>
        <v>0</v>
      </c>
      <c r="BW256" s="61">
        <f t="shared" si="69"/>
        <v>0</v>
      </c>
      <c r="BX256" s="61">
        <f t="shared" si="70"/>
        <v>0</v>
      </c>
      <c r="BY256" s="61">
        <f t="shared" si="75"/>
        <v>0</v>
      </c>
      <c r="CA256" s="17"/>
      <c r="CB256" s="17"/>
      <c r="CC256" s="17"/>
      <c r="CD256" s="13"/>
      <c r="CF256" s="17"/>
      <c r="CG256" s="15"/>
      <c r="CI256" s="34" t="e">
        <f t="shared" si="66"/>
        <v>#DIV/0!</v>
      </c>
    </row>
    <row r="257" spans="1:87" s="14" customFormat="1" ht="12.75">
      <c r="A257" s="33">
        <v>252</v>
      </c>
      <c r="B257" s="14" t="s">
        <v>256</v>
      </c>
      <c r="C257" s="13" t="s">
        <v>48</v>
      </c>
      <c r="D257" s="22">
        <v>99</v>
      </c>
      <c r="E257" s="36">
        <f t="shared" si="60"/>
        <v>0</v>
      </c>
      <c r="F257" s="56">
        <f t="shared" si="61"/>
        <v>0</v>
      </c>
      <c r="G257" s="56">
        <f t="shared" si="62"/>
        <v>0</v>
      </c>
      <c r="H257" s="36">
        <f t="shared" si="63"/>
        <v>0</v>
      </c>
      <c r="I257" s="36">
        <f t="shared" si="64"/>
        <v>0</v>
      </c>
      <c r="J257" s="16">
        <v>0</v>
      </c>
      <c r="K257" s="17">
        <v>0</v>
      </c>
      <c r="L257" s="17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0</v>
      </c>
      <c r="T257" s="16">
        <v>0</v>
      </c>
      <c r="U257" s="16">
        <v>0</v>
      </c>
      <c r="V257" s="18">
        <v>0</v>
      </c>
      <c r="W257" s="16">
        <v>0</v>
      </c>
      <c r="X257" s="16">
        <v>0</v>
      </c>
      <c r="Y257" s="23">
        <v>99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3">
        <v>0</v>
      </c>
      <c r="AL257" s="13">
        <v>0</v>
      </c>
      <c r="AM257" s="13">
        <v>0</v>
      </c>
      <c r="AN257" s="13">
        <v>0</v>
      </c>
      <c r="AO257" s="13">
        <v>0</v>
      </c>
      <c r="AP257" s="13">
        <v>0</v>
      </c>
      <c r="AQ257" s="13">
        <v>0</v>
      </c>
      <c r="AR257" s="13">
        <v>0</v>
      </c>
      <c r="AS257" s="13">
        <v>0</v>
      </c>
      <c r="AT257" s="13">
        <v>0</v>
      </c>
      <c r="AU257" s="13">
        <v>0</v>
      </c>
      <c r="AV257" s="13">
        <v>0</v>
      </c>
      <c r="AW257" s="13">
        <v>0</v>
      </c>
      <c r="AX257" s="13">
        <v>0</v>
      </c>
      <c r="AY257" s="13">
        <v>0</v>
      </c>
      <c r="AZ257" s="13">
        <v>0</v>
      </c>
      <c r="BA257" s="13">
        <v>0</v>
      </c>
      <c r="BB257" s="13">
        <v>0</v>
      </c>
      <c r="BC257" s="13">
        <v>0</v>
      </c>
      <c r="BD257" s="13">
        <v>0</v>
      </c>
      <c r="BE257" s="13">
        <v>0</v>
      </c>
      <c r="BF257" s="13">
        <v>0</v>
      </c>
      <c r="BG257" s="13">
        <v>0</v>
      </c>
      <c r="BH257" s="13">
        <v>0</v>
      </c>
      <c r="BI257" s="13">
        <v>0</v>
      </c>
      <c r="BJ257" s="13">
        <v>0</v>
      </c>
      <c r="BL257" s="22"/>
      <c r="BM257" s="22"/>
      <c r="BN257" s="56">
        <f t="shared" si="73"/>
        <v>0</v>
      </c>
      <c r="BO257" s="57">
        <f t="shared" si="71"/>
        <v>0</v>
      </c>
      <c r="BP257" s="22">
        <f t="shared" si="79"/>
        <v>0</v>
      </c>
      <c r="BQ257" s="56">
        <f t="shared" si="74"/>
        <v>0</v>
      </c>
      <c r="BR257" s="56">
        <f t="shared" si="65"/>
        <v>0</v>
      </c>
      <c r="BS257" s="15">
        <f t="shared" si="80"/>
        <v>-0.3</v>
      </c>
      <c r="BT257" s="7">
        <f t="shared" si="67"/>
        <v>0</v>
      </c>
      <c r="BU257" s="61">
        <f t="shared" si="72"/>
        <v>0</v>
      </c>
      <c r="BV257" s="61">
        <f t="shared" si="68"/>
        <v>0</v>
      </c>
      <c r="BW257" s="61">
        <f t="shared" si="69"/>
        <v>0</v>
      </c>
      <c r="BX257" s="61">
        <f t="shared" si="70"/>
        <v>0</v>
      </c>
      <c r="BY257" s="61">
        <f t="shared" si="75"/>
        <v>0</v>
      </c>
      <c r="CA257" s="17"/>
      <c r="CB257" s="17"/>
      <c r="CC257" s="17"/>
      <c r="CD257" s="13"/>
      <c r="CF257" s="17"/>
      <c r="CG257" s="15"/>
      <c r="CI257" s="34" t="e">
        <f t="shared" si="66"/>
        <v>#DIV/0!</v>
      </c>
    </row>
    <row r="258" spans="1:87" ht="12.75">
      <c r="A258" s="33">
        <v>253</v>
      </c>
      <c r="B258" s="51" t="s">
        <v>276</v>
      </c>
      <c r="C258" s="47" t="s">
        <v>275</v>
      </c>
      <c r="D258" s="47">
        <v>99</v>
      </c>
      <c r="E258" s="36">
        <f t="shared" si="60"/>
        <v>0.826838855582499</v>
      </c>
      <c r="F258" s="56">
        <f t="shared" si="61"/>
        <v>78.2128</v>
      </c>
      <c r="G258" s="56">
        <f t="shared" si="62"/>
        <v>90.02</v>
      </c>
      <c r="H258" s="36">
        <f t="shared" si="63"/>
        <v>0.9572778632221833</v>
      </c>
      <c r="I258" s="36">
        <f t="shared" si="64"/>
        <v>0.6534028227923049</v>
      </c>
      <c r="J258" s="16">
        <v>0</v>
      </c>
      <c r="K258" s="50">
        <v>0</v>
      </c>
      <c r="L258" s="50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9">
        <v>0</v>
      </c>
      <c r="U258" s="49">
        <v>0</v>
      </c>
      <c r="V258" s="49">
        <v>0</v>
      </c>
      <c r="W258" s="49">
        <v>0</v>
      </c>
      <c r="X258" s="49">
        <v>0</v>
      </c>
      <c r="Y258" s="49">
        <v>1</v>
      </c>
      <c r="Z258" s="47">
        <v>0</v>
      </c>
      <c r="AA258" s="47">
        <v>0</v>
      </c>
      <c r="AB258" s="47">
        <v>0</v>
      </c>
      <c r="AC258" s="47">
        <v>0</v>
      </c>
      <c r="AD258" s="47">
        <v>0</v>
      </c>
      <c r="AE258" s="47">
        <v>0</v>
      </c>
      <c r="AF258" s="47">
        <v>0</v>
      </c>
      <c r="AG258" s="47">
        <v>0</v>
      </c>
      <c r="AH258" s="47">
        <v>0</v>
      </c>
      <c r="AI258" s="47">
        <v>0</v>
      </c>
      <c r="AJ258" s="47">
        <v>0</v>
      </c>
      <c r="AK258" s="47">
        <v>0</v>
      </c>
      <c r="AL258" s="47">
        <v>0</v>
      </c>
      <c r="AM258" s="47">
        <v>0</v>
      </c>
      <c r="AN258" s="47">
        <v>0</v>
      </c>
      <c r="AO258" s="47">
        <v>0</v>
      </c>
      <c r="AP258" s="47">
        <v>1</v>
      </c>
      <c r="AQ258" s="47">
        <v>0</v>
      </c>
      <c r="AR258" s="47">
        <v>0</v>
      </c>
      <c r="AS258" s="47">
        <v>0</v>
      </c>
      <c r="AT258" s="47">
        <v>0</v>
      </c>
      <c r="AU258" s="47">
        <v>0</v>
      </c>
      <c r="AV258" s="47">
        <v>0</v>
      </c>
      <c r="AW258" s="47">
        <v>0</v>
      </c>
      <c r="AX258" s="47">
        <v>0</v>
      </c>
      <c r="AY258" s="47">
        <v>0</v>
      </c>
      <c r="AZ258" s="47">
        <v>0</v>
      </c>
      <c r="BA258" s="47">
        <v>0</v>
      </c>
      <c r="BB258" s="47">
        <v>0</v>
      </c>
      <c r="BC258" s="47">
        <v>0</v>
      </c>
      <c r="BD258" s="47">
        <v>0</v>
      </c>
      <c r="BE258" s="47">
        <v>0</v>
      </c>
      <c r="BF258" s="47">
        <v>0</v>
      </c>
      <c r="BG258" s="47">
        <v>0</v>
      </c>
      <c r="BH258" s="47">
        <v>980000</v>
      </c>
      <c r="BI258" s="47">
        <v>0</v>
      </c>
      <c r="BJ258" s="47">
        <v>0</v>
      </c>
      <c r="BN258" s="56">
        <f t="shared" si="73"/>
        <v>97.02</v>
      </c>
      <c r="BO258" s="57">
        <f t="shared" si="71"/>
        <v>0</v>
      </c>
      <c r="BP258" s="33">
        <f t="shared" si="79"/>
        <v>0</v>
      </c>
      <c r="BQ258" s="56">
        <f t="shared" si="74"/>
        <v>0</v>
      </c>
      <c r="BR258" s="56">
        <f t="shared" si="65"/>
        <v>90.02</v>
      </c>
      <c r="BS258" s="36">
        <f t="shared" si="80"/>
        <v>3.77484</v>
      </c>
      <c r="BT258" s="7">
        <f t="shared" si="67"/>
        <v>78.2128</v>
      </c>
      <c r="BU258" s="61">
        <f t="shared" si="72"/>
        <v>3.2797245717840484</v>
      </c>
      <c r="BV258" s="61">
        <f t="shared" si="68"/>
        <v>2.862521817501889</v>
      </c>
      <c r="BW258" s="61">
        <f t="shared" si="69"/>
        <v>1.822352837703828</v>
      </c>
      <c r="BX258" s="61">
        <f t="shared" si="70"/>
        <v>2.1098404105416924</v>
      </c>
      <c r="BY258" s="61">
        <f t="shared" si="75"/>
        <v>1.4400998214342402</v>
      </c>
      <c r="CI258" s="34" t="e">
        <f t="shared" si="66"/>
        <v>#DIV/0!</v>
      </c>
    </row>
    <row r="259" spans="1:87" ht="12.75">
      <c r="A259" s="33">
        <v>254</v>
      </c>
      <c r="B259" s="51" t="s">
        <v>278</v>
      </c>
      <c r="C259" s="47" t="s">
        <v>275</v>
      </c>
      <c r="D259" s="47">
        <v>99</v>
      </c>
      <c r="E259" s="36">
        <f t="shared" si="60"/>
        <v>0.826838855582499</v>
      </c>
      <c r="F259" s="56">
        <f t="shared" si="61"/>
        <v>78.2128</v>
      </c>
      <c r="G259" s="56">
        <f t="shared" si="62"/>
        <v>90.02</v>
      </c>
      <c r="H259" s="36">
        <f t="shared" si="63"/>
        <v>0.9572778632221833</v>
      </c>
      <c r="I259" s="36">
        <f t="shared" si="64"/>
        <v>0.6534028227923049</v>
      </c>
      <c r="J259" s="16">
        <v>0</v>
      </c>
      <c r="K259" s="50">
        <v>0</v>
      </c>
      <c r="L259" s="50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1</v>
      </c>
      <c r="Z259" s="47">
        <v>0</v>
      </c>
      <c r="AA259" s="47">
        <v>0</v>
      </c>
      <c r="AB259" s="47">
        <v>0</v>
      </c>
      <c r="AC259" s="47">
        <v>0</v>
      </c>
      <c r="AD259" s="47">
        <v>0</v>
      </c>
      <c r="AE259" s="47">
        <v>0</v>
      </c>
      <c r="AF259" s="47">
        <v>0</v>
      </c>
      <c r="AG259" s="47">
        <v>0</v>
      </c>
      <c r="AH259" s="47">
        <v>0</v>
      </c>
      <c r="AI259" s="47">
        <v>0</v>
      </c>
      <c r="AJ259" s="47">
        <v>0</v>
      </c>
      <c r="AK259" s="47">
        <v>0</v>
      </c>
      <c r="AL259" s="47">
        <v>0</v>
      </c>
      <c r="AM259" s="47">
        <v>0</v>
      </c>
      <c r="AN259" s="47">
        <v>0</v>
      </c>
      <c r="AO259" s="47">
        <v>0</v>
      </c>
      <c r="AP259" s="47">
        <v>1</v>
      </c>
      <c r="AQ259" s="47">
        <v>0</v>
      </c>
      <c r="AR259" s="47">
        <v>0</v>
      </c>
      <c r="AS259" s="47">
        <v>0</v>
      </c>
      <c r="AT259" s="47">
        <v>0</v>
      </c>
      <c r="AU259" s="47">
        <v>0</v>
      </c>
      <c r="AV259" s="47">
        <v>0</v>
      </c>
      <c r="AW259" s="47">
        <v>0</v>
      </c>
      <c r="AX259" s="47">
        <v>0</v>
      </c>
      <c r="AY259" s="47">
        <v>0</v>
      </c>
      <c r="AZ259" s="47">
        <v>0</v>
      </c>
      <c r="BA259" s="47">
        <v>0</v>
      </c>
      <c r="BB259" s="47">
        <v>0</v>
      </c>
      <c r="BC259" s="47">
        <v>0</v>
      </c>
      <c r="BD259" s="47">
        <v>0</v>
      </c>
      <c r="BE259" s="47">
        <v>0</v>
      </c>
      <c r="BF259" s="47">
        <v>0</v>
      </c>
      <c r="BG259" s="47">
        <v>0</v>
      </c>
      <c r="BH259" s="47">
        <v>0</v>
      </c>
      <c r="BI259" s="47">
        <v>990000</v>
      </c>
      <c r="BJ259" s="47">
        <v>0</v>
      </c>
      <c r="BN259" s="56">
        <f t="shared" si="73"/>
        <v>97.02</v>
      </c>
      <c r="BO259" s="57">
        <f t="shared" si="71"/>
        <v>0</v>
      </c>
      <c r="BP259" s="33">
        <f t="shared" si="79"/>
        <v>0</v>
      </c>
      <c r="BQ259" s="56">
        <f t="shared" si="74"/>
        <v>0</v>
      </c>
      <c r="BR259" s="56">
        <f t="shared" si="65"/>
        <v>90.02</v>
      </c>
      <c r="BS259" s="36">
        <f t="shared" si="80"/>
        <v>3.77484</v>
      </c>
      <c r="BT259" s="7">
        <f t="shared" si="67"/>
        <v>78.2128</v>
      </c>
      <c r="BU259" s="61">
        <f t="shared" si="72"/>
        <v>3.2797245717840484</v>
      </c>
      <c r="BV259" s="61">
        <f t="shared" si="68"/>
        <v>2.862521817501889</v>
      </c>
      <c r="BW259" s="61">
        <f t="shared" si="69"/>
        <v>1.822352837703828</v>
      </c>
      <c r="BX259" s="61">
        <f t="shared" si="70"/>
        <v>2.1098404105416924</v>
      </c>
      <c r="BY259" s="61">
        <f t="shared" si="75"/>
        <v>1.4400998214342402</v>
      </c>
      <c r="CI259" s="34" t="e">
        <f t="shared" si="66"/>
        <v>#DIV/0!</v>
      </c>
    </row>
    <row r="260" spans="1:87" ht="12.75">
      <c r="A260" s="33">
        <v>255</v>
      </c>
      <c r="B260" s="51" t="s">
        <v>279</v>
      </c>
      <c r="C260" s="47" t="s">
        <v>275</v>
      </c>
      <c r="D260" s="47">
        <v>95</v>
      </c>
      <c r="E260" s="36">
        <f t="shared" si="60"/>
        <v>0.8353299595301249</v>
      </c>
      <c r="F260" s="56">
        <f t="shared" si="61"/>
        <v>78.84</v>
      </c>
      <c r="G260" s="56">
        <f t="shared" si="62"/>
        <v>91</v>
      </c>
      <c r="H260" s="36">
        <f t="shared" si="63"/>
        <v>0.9697758313564483</v>
      </c>
      <c r="I260" s="36">
        <f t="shared" si="64"/>
        <v>0.6639914564449187</v>
      </c>
      <c r="J260" s="16">
        <v>0</v>
      </c>
      <c r="K260" s="50">
        <v>0</v>
      </c>
      <c r="L260" s="50">
        <v>0</v>
      </c>
      <c r="M260" s="47">
        <v>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9">
        <v>0</v>
      </c>
      <c r="U260" s="49">
        <v>0</v>
      </c>
      <c r="V260" s="49">
        <v>0</v>
      </c>
      <c r="W260" s="49">
        <v>0</v>
      </c>
      <c r="X260" s="49">
        <v>0</v>
      </c>
      <c r="Y260" s="49">
        <v>0</v>
      </c>
      <c r="Z260" s="47">
        <v>0</v>
      </c>
      <c r="AA260" s="47">
        <v>0</v>
      </c>
      <c r="AB260" s="47">
        <v>0</v>
      </c>
      <c r="AC260" s="47">
        <v>0</v>
      </c>
      <c r="AD260" s="47">
        <v>0</v>
      </c>
      <c r="AE260" s="47">
        <v>0</v>
      </c>
      <c r="AF260" s="47">
        <v>0</v>
      </c>
      <c r="AG260" s="47">
        <v>0</v>
      </c>
      <c r="AH260" s="47">
        <v>0</v>
      </c>
      <c r="AI260" s="47">
        <v>0</v>
      </c>
      <c r="AJ260" s="47">
        <v>0</v>
      </c>
      <c r="AK260" s="47">
        <v>0</v>
      </c>
      <c r="AL260" s="47">
        <v>0</v>
      </c>
      <c r="AM260" s="47">
        <v>0</v>
      </c>
      <c r="AN260" s="47">
        <v>0</v>
      </c>
      <c r="AO260" s="47">
        <v>0</v>
      </c>
      <c r="AP260" s="47">
        <v>0</v>
      </c>
      <c r="AQ260" s="47">
        <v>0</v>
      </c>
      <c r="AR260" s="47">
        <v>0</v>
      </c>
      <c r="AS260" s="47">
        <v>0</v>
      </c>
      <c r="AT260" s="47">
        <v>0</v>
      </c>
      <c r="AU260" s="47">
        <v>0</v>
      </c>
      <c r="AV260" s="47">
        <v>0</v>
      </c>
      <c r="AW260" s="47">
        <v>0</v>
      </c>
      <c r="AX260" s="47">
        <v>0</v>
      </c>
      <c r="AY260" s="47">
        <v>0</v>
      </c>
      <c r="AZ260" s="47">
        <v>0</v>
      </c>
      <c r="BA260" s="47">
        <v>0</v>
      </c>
      <c r="BB260" s="47">
        <v>0</v>
      </c>
      <c r="BC260" s="47">
        <v>0</v>
      </c>
      <c r="BD260" s="47">
        <v>0</v>
      </c>
      <c r="BE260" s="47">
        <v>0</v>
      </c>
      <c r="BF260" s="47">
        <v>0</v>
      </c>
      <c r="BG260" s="47">
        <v>800000</v>
      </c>
      <c r="BH260" s="47">
        <v>0</v>
      </c>
      <c r="BI260" s="47">
        <v>0</v>
      </c>
      <c r="BJ260" s="47">
        <v>0</v>
      </c>
      <c r="BN260" s="56">
        <f t="shared" si="73"/>
        <v>98</v>
      </c>
      <c r="BO260" s="57">
        <f t="shared" si="71"/>
        <v>0</v>
      </c>
      <c r="BP260" s="33">
        <f t="shared" si="79"/>
        <v>0</v>
      </c>
      <c r="BQ260" s="56">
        <f t="shared" si="74"/>
        <v>0</v>
      </c>
      <c r="BR260" s="56">
        <f t="shared" si="65"/>
        <v>91</v>
      </c>
      <c r="BS260" s="36">
        <f t="shared" si="80"/>
        <v>3.816</v>
      </c>
      <c r="BT260" s="7">
        <f t="shared" si="67"/>
        <v>78.84</v>
      </c>
      <c r="BU260" s="61">
        <f t="shared" si="72"/>
        <v>3.306081758241758</v>
      </c>
      <c r="BV260" s="61">
        <f t="shared" si="68"/>
        <v>2.8891425758241756</v>
      </c>
      <c r="BW260" s="61">
        <f t="shared" si="69"/>
        <v>1.8410672308043954</v>
      </c>
      <c r="BX260" s="61">
        <f t="shared" si="70"/>
        <v>2.1373859323096123</v>
      </c>
      <c r="BY260" s="61">
        <f t="shared" si="75"/>
        <v>1.463437170004601</v>
      </c>
      <c r="CI260" s="34" t="e">
        <f t="shared" si="66"/>
        <v>#DIV/0!</v>
      </c>
    </row>
    <row r="261" spans="1:87" ht="12.75">
      <c r="A261" s="33">
        <v>256</v>
      </c>
      <c r="B261" s="51" t="s">
        <v>269</v>
      </c>
      <c r="C261" s="47" t="s">
        <v>275</v>
      </c>
      <c r="D261" s="47">
        <v>97</v>
      </c>
      <c r="E261" s="36">
        <f t="shared" si="60"/>
        <v>0.8353299595301249</v>
      </c>
      <c r="F261" s="56">
        <f t="shared" si="61"/>
        <v>78.84</v>
      </c>
      <c r="G261" s="56">
        <f t="shared" si="62"/>
        <v>91</v>
      </c>
      <c r="H261" s="36">
        <f t="shared" si="63"/>
        <v>0.9697758313564483</v>
      </c>
      <c r="I261" s="36">
        <f t="shared" si="64"/>
        <v>0.6639914564449187</v>
      </c>
      <c r="J261" s="16">
        <v>0</v>
      </c>
      <c r="K261" s="50">
        <v>0</v>
      </c>
      <c r="L261" s="50">
        <v>0</v>
      </c>
      <c r="M261" s="47">
        <v>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9">
        <v>0</v>
      </c>
      <c r="U261" s="49">
        <v>0</v>
      </c>
      <c r="V261" s="49">
        <v>0</v>
      </c>
      <c r="W261" s="49">
        <v>0</v>
      </c>
      <c r="X261" s="49">
        <v>0</v>
      </c>
      <c r="Y261" s="49">
        <v>0</v>
      </c>
      <c r="Z261" s="47">
        <v>0</v>
      </c>
      <c r="AA261" s="47">
        <v>0</v>
      </c>
      <c r="AB261" s="47">
        <v>0</v>
      </c>
      <c r="AC261" s="47">
        <v>0</v>
      </c>
      <c r="AD261" s="47">
        <v>0</v>
      </c>
      <c r="AE261" s="47">
        <v>0</v>
      </c>
      <c r="AF261" s="47">
        <v>0</v>
      </c>
      <c r="AG261" s="47">
        <v>0</v>
      </c>
      <c r="AH261" s="47">
        <v>0</v>
      </c>
      <c r="AI261" s="47">
        <v>0</v>
      </c>
      <c r="AJ261" s="47">
        <v>0</v>
      </c>
      <c r="AK261" s="47">
        <v>0</v>
      </c>
      <c r="AL261" s="47">
        <v>0</v>
      </c>
      <c r="AM261" s="47">
        <v>0</v>
      </c>
      <c r="AN261" s="47">
        <v>0</v>
      </c>
      <c r="AO261" s="47">
        <v>0</v>
      </c>
      <c r="AP261" s="47">
        <v>0</v>
      </c>
      <c r="AQ261" s="47">
        <v>0</v>
      </c>
      <c r="AR261" s="47">
        <v>0</v>
      </c>
      <c r="AS261" s="47">
        <v>0</v>
      </c>
      <c r="AT261" s="47">
        <v>0</v>
      </c>
      <c r="AU261" s="47">
        <v>0</v>
      </c>
      <c r="AV261" s="47">
        <v>0</v>
      </c>
      <c r="AW261" s="47">
        <v>0</v>
      </c>
      <c r="AX261" s="47">
        <v>0</v>
      </c>
      <c r="AY261" s="47">
        <v>0</v>
      </c>
      <c r="AZ261" s="47">
        <v>0</v>
      </c>
      <c r="BA261" s="47">
        <v>0</v>
      </c>
      <c r="BB261" s="47">
        <v>0</v>
      </c>
      <c r="BC261" s="47">
        <v>0</v>
      </c>
      <c r="BD261" s="47">
        <v>0</v>
      </c>
      <c r="BE261" s="47">
        <v>0</v>
      </c>
      <c r="BF261" s="47">
        <v>0</v>
      </c>
      <c r="BG261" s="47">
        <v>0</v>
      </c>
      <c r="BH261" s="47">
        <v>0</v>
      </c>
      <c r="BI261" s="47">
        <v>0</v>
      </c>
      <c r="BJ261" s="47">
        <v>10000</v>
      </c>
      <c r="BN261" s="56">
        <f t="shared" si="73"/>
        <v>98</v>
      </c>
      <c r="BO261" s="57">
        <f t="shared" si="71"/>
        <v>0</v>
      </c>
      <c r="BP261" s="33">
        <f t="shared" si="79"/>
        <v>0</v>
      </c>
      <c r="BQ261" s="56">
        <f t="shared" si="74"/>
        <v>0</v>
      </c>
      <c r="BR261" s="56">
        <f t="shared" si="65"/>
        <v>91</v>
      </c>
      <c r="BS261" s="36">
        <f t="shared" si="80"/>
        <v>3.816</v>
      </c>
      <c r="BT261" s="7">
        <f t="shared" si="67"/>
        <v>78.84</v>
      </c>
      <c r="BU261" s="61">
        <f t="shared" si="72"/>
        <v>3.306081758241758</v>
      </c>
      <c r="BV261" s="61">
        <f t="shared" si="68"/>
        <v>2.8891425758241756</v>
      </c>
      <c r="BW261" s="61">
        <f t="shared" si="69"/>
        <v>1.8410672308043954</v>
      </c>
      <c r="BX261" s="61">
        <f t="shared" si="70"/>
        <v>2.1373859323096123</v>
      </c>
      <c r="BY261" s="61">
        <f t="shared" si="75"/>
        <v>1.463437170004601</v>
      </c>
      <c r="CI261" s="34" t="e">
        <f t="shared" si="66"/>
        <v>#DIV/0!</v>
      </c>
    </row>
    <row r="262" spans="1:87" ht="12.75">
      <c r="A262" s="33">
        <v>257</v>
      </c>
      <c r="B262" s="51" t="s">
        <v>263</v>
      </c>
      <c r="C262" s="47" t="s">
        <v>275</v>
      </c>
      <c r="D262" s="47">
        <v>94</v>
      </c>
      <c r="E262" s="36">
        <f t="shared" si="60"/>
        <v>0.8353299595301249</v>
      </c>
      <c r="F262" s="56">
        <f t="shared" si="61"/>
        <v>78.84</v>
      </c>
      <c r="G262" s="56">
        <f t="shared" si="62"/>
        <v>91</v>
      </c>
      <c r="H262" s="36">
        <f t="shared" si="63"/>
        <v>0.9697758313564483</v>
      </c>
      <c r="I262" s="36">
        <f t="shared" si="64"/>
        <v>0.6639914564449187</v>
      </c>
      <c r="J262" s="16">
        <v>0</v>
      </c>
      <c r="K262" s="50">
        <v>0</v>
      </c>
      <c r="L262" s="50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7">
        <v>0</v>
      </c>
      <c r="AA262" s="47">
        <v>0</v>
      </c>
      <c r="AB262" s="47">
        <v>0</v>
      </c>
      <c r="AC262" s="47">
        <v>0</v>
      </c>
      <c r="AD262" s="47">
        <v>0</v>
      </c>
      <c r="AE262" s="47">
        <v>0</v>
      </c>
      <c r="AF262" s="47">
        <v>0</v>
      </c>
      <c r="AG262" s="47">
        <v>0</v>
      </c>
      <c r="AH262" s="47">
        <v>0</v>
      </c>
      <c r="AI262" s="47">
        <v>0</v>
      </c>
      <c r="AJ262" s="47">
        <v>0</v>
      </c>
      <c r="AK262" s="47">
        <v>0</v>
      </c>
      <c r="AL262" s="47">
        <v>0</v>
      </c>
      <c r="AM262" s="47">
        <v>0</v>
      </c>
      <c r="AN262" s="47">
        <v>0</v>
      </c>
      <c r="AO262" s="47">
        <v>0</v>
      </c>
      <c r="AP262" s="47">
        <v>0</v>
      </c>
      <c r="AQ262" s="47">
        <v>0</v>
      </c>
      <c r="AR262" s="47">
        <v>0</v>
      </c>
      <c r="AS262" s="47">
        <v>0</v>
      </c>
      <c r="AT262" s="47">
        <v>0</v>
      </c>
      <c r="AU262" s="47">
        <v>0</v>
      </c>
      <c r="AV262" s="47">
        <v>0</v>
      </c>
      <c r="AW262" s="47">
        <v>0</v>
      </c>
      <c r="AX262" s="47">
        <v>0</v>
      </c>
      <c r="AY262" s="47">
        <v>0</v>
      </c>
      <c r="AZ262" s="47">
        <v>0</v>
      </c>
      <c r="BA262" s="47">
        <v>0</v>
      </c>
      <c r="BB262" s="47">
        <v>20000</v>
      </c>
      <c r="BC262" s="47">
        <v>0</v>
      </c>
      <c r="BD262" s="47">
        <v>0</v>
      </c>
      <c r="BE262" s="47">
        <v>0</v>
      </c>
      <c r="BF262" s="47">
        <v>0</v>
      </c>
      <c r="BG262" s="47">
        <v>0</v>
      </c>
      <c r="BH262" s="47">
        <v>0</v>
      </c>
      <c r="BI262" s="47">
        <v>0</v>
      </c>
      <c r="BJ262" s="47">
        <v>0</v>
      </c>
      <c r="BN262" s="56">
        <f t="shared" si="73"/>
        <v>98</v>
      </c>
      <c r="BO262" s="57">
        <f t="shared" si="71"/>
        <v>0</v>
      </c>
      <c r="BP262" s="33">
        <f t="shared" si="79"/>
        <v>0</v>
      </c>
      <c r="BQ262" s="56">
        <f t="shared" si="74"/>
        <v>0</v>
      </c>
      <c r="BR262" s="56">
        <f t="shared" si="65"/>
        <v>91</v>
      </c>
      <c r="BS262" s="36">
        <f t="shared" si="80"/>
        <v>3.816</v>
      </c>
      <c r="BT262" s="7">
        <f t="shared" si="67"/>
        <v>78.84</v>
      </c>
      <c r="BU262" s="61">
        <f t="shared" si="72"/>
        <v>3.306081758241758</v>
      </c>
      <c r="BV262" s="61">
        <f t="shared" si="68"/>
        <v>2.8891425758241756</v>
      </c>
      <c r="BW262" s="61">
        <f t="shared" si="69"/>
        <v>1.8410672308043954</v>
      </c>
      <c r="BX262" s="61">
        <f t="shared" si="70"/>
        <v>2.1373859323096123</v>
      </c>
      <c r="BY262" s="61">
        <f t="shared" si="75"/>
        <v>1.463437170004601</v>
      </c>
      <c r="CI262" s="34" t="e">
        <f t="shared" si="66"/>
        <v>#DIV/0!</v>
      </c>
    </row>
    <row r="263" spans="1:87" ht="12.75">
      <c r="A263" s="33">
        <v>258</v>
      </c>
      <c r="B263" s="51" t="s">
        <v>288</v>
      </c>
      <c r="C263" s="47" t="s">
        <v>275</v>
      </c>
      <c r="D263" s="47">
        <v>93</v>
      </c>
      <c r="E263" s="36">
        <f aca="true" t="shared" si="83" ref="E263:E281">BW263/2.204</f>
        <v>0.8353299595301249</v>
      </c>
      <c r="F263" s="56">
        <f aca="true" t="shared" si="84" ref="F263:F281">BT263</f>
        <v>78.84</v>
      </c>
      <c r="G263" s="56">
        <f aca="true" t="shared" si="85" ref="G263:G281">BR263</f>
        <v>91</v>
      </c>
      <c r="H263" s="36">
        <f aca="true" t="shared" si="86" ref="H263:H281">BX263/2.204</f>
        <v>0.9697758313564483</v>
      </c>
      <c r="I263" s="36">
        <f aca="true" t="shared" si="87" ref="I263:I281">BY263/2.204</f>
        <v>0.6639914564449187</v>
      </c>
      <c r="J263" s="16">
        <v>0</v>
      </c>
      <c r="K263" s="50">
        <v>0</v>
      </c>
      <c r="L263" s="50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9">
        <v>0</v>
      </c>
      <c r="U263" s="49">
        <v>0</v>
      </c>
      <c r="V263" s="49">
        <v>0</v>
      </c>
      <c r="W263" s="49">
        <v>0</v>
      </c>
      <c r="X263" s="49">
        <v>0</v>
      </c>
      <c r="Y263" s="49">
        <v>0</v>
      </c>
      <c r="Z263" s="47">
        <v>0</v>
      </c>
      <c r="AA263" s="47">
        <v>0</v>
      </c>
      <c r="AB263" s="47">
        <v>0</v>
      </c>
      <c r="AC263" s="47">
        <v>0</v>
      </c>
      <c r="AD263" s="47">
        <v>0</v>
      </c>
      <c r="AE263" s="47">
        <v>0</v>
      </c>
      <c r="AF263" s="47">
        <v>0</v>
      </c>
      <c r="AG263" s="47">
        <v>0</v>
      </c>
      <c r="AH263" s="47">
        <v>0</v>
      </c>
      <c r="AI263" s="47">
        <v>0</v>
      </c>
      <c r="AJ263" s="47">
        <v>0</v>
      </c>
      <c r="AK263" s="47">
        <v>0</v>
      </c>
      <c r="AL263" s="47">
        <v>0</v>
      </c>
      <c r="AM263" s="47">
        <v>0</v>
      </c>
      <c r="AN263" s="47">
        <v>0</v>
      </c>
      <c r="AO263" s="47">
        <v>0</v>
      </c>
      <c r="AP263" s="47">
        <v>0</v>
      </c>
      <c r="AQ263" s="47">
        <v>0</v>
      </c>
      <c r="AR263" s="47">
        <v>0</v>
      </c>
      <c r="AS263" s="47">
        <v>0</v>
      </c>
      <c r="AT263" s="47">
        <v>0</v>
      </c>
      <c r="AU263" s="47">
        <v>0</v>
      </c>
      <c r="AV263" s="47">
        <v>0</v>
      </c>
      <c r="AW263" s="47">
        <v>0</v>
      </c>
      <c r="AX263" s="47">
        <v>0</v>
      </c>
      <c r="AY263" s="47">
        <v>0</v>
      </c>
      <c r="AZ263" s="47">
        <v>0</v>
      </c>
      <c r="BA263" s="47">
        <v>0</v>
      </c>
      <c r="BB263" s="47">
        <v>0</v>
      </c>
      <c r="BC263" s="47">
        <v>0</v>
      </c>
      <c r="BD263" s="47">
        <v>950000</v>
      </c>
      <c r="BE263" s="47">
        <v>0</v>
      </c>
      <c r="BF263" s="47">
        <v>0</v>
      </c>
      <c r="BG263" s="47">
        <v>0</v>
      </c>
      <c r="BH263" s="47">
        <v>0</v>
      </c>
      <c r="BI263" s="47">
        <v>0</v>
      </c>
      <c r="BJ263" s="47">
        <v>0</v>
      </c>
      <c r="BN263" s="56">
        <f t="shared" si="73"/>
        <v>98</v>
      </c>
      <c r="BO263" s="57">
        <f t="shared" si="71"/>
        <v>0</v>
      </c>
      <c r="BP263" s="33">
        <f t="shared" si="79"/>
        <v>0</v>
      </c>
      <c r="BQ263" s="56">
        <f t="shared" si="74"/>
        <v>0</v>
      </c>
      <c r="BR263" s="56">
        <f aca="true" t="shared" si="88" ref="BR263:BR280">IF(BN263+BO263+BP263*2.25+BQ263-7&gt;0,BN263+BO263+BP263*2.25+BQ263-7,0)</f>
        <v>91</v>
      </c>
      <c r="BS263" s="36">
        <f t="shared" si="80"/>
        <v>3.816</v>
      </c>
      <c r="BT263" s="7">
        <f t="shared" si="67"/>
        <v>78.84</v>
      </c>
      <c r="BU263" s="61">
        <f t="shared" si="72"/>
        <v>3.306081758241758</v>
      </c>
      <c r="BV263" s="61">
        <f t="shared" si="68"/>
        <v>2.8891425758241756</v>
      </c>
      <c r="BW263" s="61">
        <f t="shared" si="69"/>
        <v>1.8410672308043954</v>
      </c>
      <c r="BX263" s="61">
        <f t="shared" si="70"/>
        <v>2.1373859323096123</v>
      </c>
      <c r="BY263" s="61">
        <f t="shared" si="75"/>
        <v>1.463437170004601</v>
      </c>
      <c r="CI263" s="34" t="e">
        <f aca="true" t="shared" si="89" ref="CI263:CI281">(1-((S263*U263/100)/(S263-(S263*BM263/100)))^0.667)</f>
        <v>#DIV/0!</v>
      </c>
    </row>
    <row r="264" spans="1:87" ht="12.75">
      <c r="A264" s="33">
        <v>259</v>
      </c>
      <c r="B264" s="51" t="s">
        <v>280</v>
      </c>
      <c r="C264" s="47" t="s">
        <v>275</v>
      </c>
      <c r="D264" s="47">
        <v>98</v>
      </c>
      <c r="E264" s="36">
        <f t="shared" si="83"/>
        <v>0.826838855582499</v>
      </c>
      <c r="F264" s="56">
        <f t="shared" si="84"/>
        <v>78.2128</v>
      </c>
      <c r="G264" s="56">
        <f t="shared" si="85"/>
        <v>90.02</v>
      </c>
      <c r="H264" s="36">
        <f t="shared" si="86"/>
        <v>0.9572778632221833</v>
      </c>
      <c r="I264" s="36">
        <f t="shared" si="87"/>
        <v>0.6534028227923049</v>
      </c>
      <c r="J264" s="16">
        <v>0</v>
      </c>
      <c r="K264" s="50">
        <v>0</v>
      </c>
      <c r="L264" s="50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v>0</v>
      </c>
      <c r="S264" s="47">
        <v>0</v>
      </c>
      <c r="T264" s="49">
        <v>0</v>
      </c>
      <c r="U264" s="49">
        <v>0</v>
      </c>
      <c r="V264" s="49">
        <v>0</v>
      </c>
      <c r="W264" s="49">
        <v>0</v>
      </c>
      <c r="X264" s="49">
        <v>0</v>
      </c>
      <c r="Y264" s="49">
        <v>1</v>
      </c>
      <c r="Z264" s="47">
        <v>0</v>
      </c>
      <c r="AA264" s="47">
        <v>0</v>
      </c>
      <c r="AB264" s="47">
        <v>0</v>
      </c>
      <c r="AC264" s="47">
        <v>0</v>
      </c>
      <c r="AD264" s="47">
        <v>0</v>
      </c>
      <c r="AE264" s="47">
        <v>0</v>
      </c>
      <c r="AF264" s="47">
        <v>0</v>
      </c>
      <c r="AG264" s="47">
        <v>0</v>
      </c>
      <c r="AH264" s="47">
        <v>0</v>
      </c>
      <c r="AI264" s="47">
        <v>0</v>
      </c>
      <c r="AJ264" s="47">
        <v>1</v>
      </c>
      <c r="AK264" s="47">
        <v>0</v>
      </c>
      <c r="AL264" s="47">
        <v>0</v>
      </c>
      <c r="AM264" s="47">
        <v>0</v>
      </c>
      <c r="AN264" s="47">
        <v>0</v>
      </c>
      <c r="AO264" s="47">
        <v>0</v>
      </c>
      <c r="AP264" s="47">
        <v>0</v>
      </c>
      <c r="AQ264" s="47">
        <v>0</v>
      </c>
      <c r="AR264" s="47">
        <v>0</v>
      </c>
      <c r="AS264" s="47">
        <v>0</v>
      </c>
      <c r="AT264" s="47">
        <v>0</v>
      </c>
      <c r="AU264" s="47">
        <v>0</v>
      </c>
      <c r="AV264" s="47">
        <v>0</v>
      </c>
      <c r="AW264" s="47">
        <v>0</v>
      </c>
      <c r="AX264" s="47">
        <v>0</v>
      </c>
      <c r="AY264" s="47">
        <v>0</v>
      </c>
      <c r="AZ264" s="47">
        <v>0</v>
      </c>
      <c r="BA264" s="47">
        <v>0</v>
      </c>
      <c r="BB264" s="47">
        <v>0</v>
      </c>
      <c r="BC264" s="47">
        <v>0</v>
      </c>
      <c r="BD264" s="47">
        <v>0</v>
      </c>
      <c r="BE264" s="47">
        <v>0</v>
      </c>
      <c r="BF264" s="47">
        <v>980000</v>
      </c>
      <c r="BG264" s="47">
        <v>0</v>
      </c>
      <c r="BH264" s="47">
        <v>0</v>
      </c>
      <c r="BI264" s="47">
        <v>0</v>
      </c>
      <c r="BJ264" s="47">
        <v>0</v>
      </c>
      <c r="BN264" s="56">
        <f t="shared" si="73"/>
        <v>97.02</v>
      </c>
      <c r="BO264" s="57">
        <f t="shared" si="71"/>
        <v>0</v>
      </c>
      <c r="BP264" s="33">
        <f t="shared" si="79"/>
        <v>0</v>
      </c>
      <c r="BQ264" s="56">
        <f t="shared" si="74"/>
        <v>0</v>
      </c>
      <c r="BR264" s="56">
        <f t="shared" si="88"/>
        <v>90.02</v>
      </c>
      <c r="BS264" s="36">
        <f aca="true" t="shared" si="90" ref="BS264:BS281">BN264/100*4.2+BQ264/100*4.2+BO264/100*5.6+BP264/100*9.4-0.3</f>
        <v>3.77484</v>
      </c>
      <c r="BT264" s="7">
        <f aca="true" t="shared" si="91" ref="BT264:BT281">IF(BR264&gt;60,(BR264-((0.18*BR264)-10.3)*2)/BR264*BR264,BR264)</f>
        <v>78.2128</v>
      </c>
      <c r="BU264" s="61">
        <f t="shared" si="72"/>
        <v>3.2797245717840484</v>
      </c>
      <c r="BV264" s="61">
        <f aca="true" t="shared" si="92" ref="BV264:BV281">IF(BU264&gt;0,IF(X264&gt;3,1.01*BU264-0.45+0.0046*(X264-3),1.01*BU264-0.45),0)</f>
        <v>2.862521817501889</v>
      </c>
      <c r="BW264" s="61">
        <f aca="true" t="shared" si="93" ref="BW264:BW281">IF(BV264&gt;0,IF(BV264&lt;3,0.703*BV264-0.19,IF(AND(X264&gt;=3,X264&lt;75),0.703*BV264-0.19+(((0.097*BV264+0.19)/97)*(X264-3)),BV264*0.8)),0)</f>
        <v>1.822352837703828</v>
      </c>
      <c r="BX264" s="61">
        <f aca="true" t="shared" si="94" ref="BX264:BX281">IF(BS264&gt;0,1.37*(BS264*0.82)-0.138*(BS264*0.82)^2+0.0105*(BS264*0.82)^3-1.12,0)</f>
        <v>2.1098404105416924</v>
      </c>
      <c r="BY264" s="61">
        <f t="shared" si="75"/>
        <v>1.4400998214342402</v>
      </c>
      <c r="CI264" s="34" t="e">
        <f t="shared" si="89"/>
        <v>#DIV/0!</v>
      </c>
    </row>
    <row r="265" spans="1:87" ht="12.75">
      <c r="A265" s="33">
        <v>260</v>
      </c>
      <c r="B265" s="51" t="s">
        <v>281</v>
      </c>
      <c r="C265" s="47" t="s">
        <v>275</v>
      </c>
      <c r="D265" s="47">
        <v>99</v>
      </c>
      <c r="E265" s="36">
        <f t="shared" si="83"/>
        <v>0.8353299595301249</v>
      </c>
      <c r="F265" s="56">
        <f t="shared" si="84"/>
        <v>78.84</v>
      </c>
      <c r="G265" s="56">
        <f t="shared" si="85"/>
        <v>91</v>
      </c>
      <c r="H265" s="36">
        <f t="shared" si="86"/>
        <v>0.9697758313564483</v>
      </c>
      <c r="I265" s="36">
        <f t="shared" si="87"/>
        <v>0.6639914564449187</v>
      </c>
      <c r="J265" s="16">
        <v>0</v>
      </c>
      <c r="K265" s="50">
        <v>0</v>
      </c>
      <c r="L265" s="50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7">
        <v>0</v>
      </c>
      <c r="AA265" s="47">
        <v>0</v>
      </c>
      <c r="AB265" s="47">
        <v>0</v>
      </c>
      <c r="AC265" s="47">
        <v>0</v>
      </c>
      <c r="AD265" s="47">
        <v>0</v>
      </c>
      <c r="AE265" s="47">
        <v>0</v>
      </c>
      <c r="AF265" s="47">
        <v>0</v>
      </c>
      <c r="AG265" s="47">
        <v>0</v>
      </c>
      <c r="AH265" s="47">
        <v>0</v>
      </c>
      <c r="AI265" s="47">
        <v>0</v>
      </c>
      <c r="AJ265" s="47">
        <v>0</v>
      </c>
      <c r="AK265" s="47">
        <v>0</v>
      </c>
      <c r="AL265" s="47">
        <v>0</v>
      </c>
      <c r="AM265" s="47">
        <v>0</v>
      </c>
      <c r="AN265" s="47">
        <v>0</v>
      </c>
      <c r="AO265" s="47">
        <v>0</v>
      </c>
      <c r="AP265" s="47">
        <v>0</v>
      </c>
      <c r="AQ265" s="47">
        <v>0</v>
      </c>
      <c r="AR265" s="47">
        <v>0</v>
      </c>
      <c r="AS265" s="47">
        <v>0</v>
      </c>
      <c r="AT265" s="47">
        <v>0</v>
      </c>
      <c r="AU265" s="47">
        <v>0</v>
      </c>
      <c r="AV265" s="47">
        <v>0</v>
      </c>
      <c r="AW265" s="47">
        <v>0</v>
      </c>
      <c r="AX265" s="47">
        <v>0</v>
      </c>
      <c r="AY265" s="47">
        <v>0</v>
      </c>
      <c r="AZ265" s="47">
        <v>0</v>
      </c>
      <c r="BA265" s="47">
        <v>0</v>
      </c>
      <c r="BB265" s="47">
        <v>0</v>
      </c>
      <c r="BC265" s="47">
        <v>0</v>
      </c>
      <c r="BD265" s="47">
        <v>0</v>
      </c>
      <c r="BE265" s="47">
        <v>995000</v>
      </c>
      <c r="BF265" s="47">
        <v>0</v>
      </c>
      <c r="BG265" s="47">
        <v>0</v>
      </c>
      <c r="BH265" s="47">
        <v>0</v>
      </c>
      <c r="BI265" s="47">
        <v>0</v>
      </c>
      <c r="BJ265" s="47">
        <v>0</v>
      </c>
      <c r="BN265" s="56">
        <f t="shared" si="73"/>
        <v>98</v>
      </c>
      <c r="BO265" s="57">
        <f t="shared" si="71"/>
        <v>0</v>
      </c>
      <c r="BP265" s="33">
        <f t="shared" si="79"/>
        <v>0</v>
      </c>
      <c r="BQ265" s="56">
        <f t="shared" si="74"/>
        <v>0</v>
      </c>
      <c r="BR265" s="56">
        <f t="shared" si="88"/>
        <v>91</v>
      </c>
      <c r="BS265" s="36">
        <f t="shared" si="90"/>
        <v>3.816</v>
      </c>
      <c r="BT265" s="7">
        <f t="shared" si="91"/>
        <v>78.84</v>
      </c>
      <c r="BU265" s="61">
        <f t="shared" si="72"/>
        <v>3.306081758241758</v>
      </c>
      <c r="BV265" s="61">
        <f t="shared" si="92"/>
        <v>2.8891425758241756</v>
      </c>
      <c r="BW265" s="61">
        <f t="shared" si="93"/>
        <v>1.8410672308043954</v>
      </c>
      <c r="BX265" s="61">
        <f t="shared" si="94"/>
        <v>2.1373859323096123</v>
      </c>
      <c r="BY265" s="61">
        <f t="shared" si="75"/>
        <v>1.463437170004601</v>
      </c>
      <c r="CI265" s="34" t="e">
        <f t="shared" si="89"/>
        <v>#DIV/0!</v>
      </c>
    </row>
    <row r="266" spans="1:87" ht="12.75">
      <c r="A266" s="33">
        <v>261</v>
      </c>
      <c r="B266" s="51" t="s">
        <v>264</v>
      </c>
      <c r="C266" s="47" t="s">
        <v>275</v>
      </c>
      <c r="D266" s="47">
        <v>98</v>
      </c>
      <c r="E266" s="36">
        <f t="shared" si="83"/>
        <v>0.8353299595301249</v>
      </c>
      <c r="F266" s="56">
        <f t="shared" si="84"/>
        <v>78.84</v>
      </c>
      <c r="G266" s="56">
        <f t="shared" si="85"/>
        <v>91</v>
      </c>
      <c r="H266" s="36">
        <f t="shared" si="86"/>
        <v>0.9697758313564483</v>
      </c>
      <c r="I266" s="36">
        <f t="shared" si="87"/>
        <v>0.6639914564449187</v>
      </c>
      <c r="J266" s="16">
        <v>0</v>
      </c>
      <c r="K266" s="50">
        <v>0</v>
      </c>
      <c r="L266" s="50">
        <v>0</v>
      </c>
      <c r="M266" s="47">
        <v>0</v>
      </c>
      <c r="N266" s="47">
        <v>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9">
        <v>0</v>
      </c>
      <c r="U266" s="49">
        <v>0</v>
      </c>
      <c r="V266" s="49">
        <v>0</v>
      </c>
      <c r="W266" s="49">
        <v>0</v>
      </c>
      <c r="X266" s="49">
        <v>0</v>
      </c>
      <c r="Y266" s="49">
        <v>0</v>
      </c>
      <c r="Z266" s="47">
        <v>0</v>
      </c>
      <c r="AA266" s="47">
        <v>0</v>
      </c>
      <c r="AB266" s="47">
        <v>0</v>
      </c>
      <c r="AC266" s="47">
        <v>0</v>
      </c>
      <c r="AD266" s="47">
        <v>0</v>
      </c>
      <c r="AE266" s="47">
        <v>0</v>
      </c>
      <c r="AF266" s="47">
        <v>0</v>
      </c>
      <c r="AG266" s="47">
        <v>0</v>
      </c>
      <c r="AH266" s="47">
        <v>0</v>
      </c>
      <c r="AI266" s="47">
        <v>0</v>
      </c>
      <c r="AJ266" s="47">
        <v>0</v>
      </c>
      <c r="AK266" s="47">
        <v>0</v>
      </c>
      <c r="AL266" s="47">
        <v>0</v>
      </c>
      <c r="AM266" s="47">
        <v>0</v>
      </c>
      <c r="AN266" s="47">
        <v>0</v>
      </c>
      <c r="AO266" s="47">
        <v>0</v>
      </c>
      <c r="AP266" s="47">
        <v>0</v>
      </c>
      <c r="AQ266" s="47">
        <v>0</v>
      </c>
      <c r="AR266" s="47">
        <v>0</v>
      </c>
      <c r="AS266" s="47">
        <v>0</v>
      </c>
      <c r="AT266" s="47">
        <v>0</v>
      </c>
      <c r="AU266" s="47">
        <v>0</v>
      </c>
      <c r="AV266" s="47">
        <v>0</v>
      </c>
      <c r="AW266" s="47">
        <v>0</v>
      </c>
      <c r="AX266" s="47">
        <v>0</v>
      </c>
      <c r="AY266" s="47">
        <v>0</v>
      </c>
      <c r="AZ266" s="47">
        <v>0</v>
      </c>
      <c r="BA266" s="47">
        <v>0</v>
      </c>
      <c r="BB266" s="47">
        <v>0</v>
      </c>
      <c r="BC266" s="47">
        <v>500000</v>
      </c>
      <c r="BD266" s="47">
        <v>0</v>
      </c>
      <c r="BE266" s="47">
        <v>0</v>
      </c>
      <c r="BF266" s="47">
        <v>0</v>
      </c>
      <c r="BG266" s="47">
        <v>0</v>
      </c>
      <c r="BH266" s="47">
        <v>0</v>
      </c>
      <c r="BI266" s="47">
        <v>0</v>
      </c>
      <c r="BJ266" s="47">
        <v>0</v>
      </c>
      <c r="BN266" s="56">
        <f t="shared" si="73"/>
        <v>98</v>
      </c>
      <c r="BO266" s="57">
        <f t="shared" si="71"/>
        <v>0</v>
      </c>
      <c r="BP266" s="33">
        <f t="shared" si="79"/>
        <v>0</v>
      </c>
      <c r="BQ266" s="56">
        <f t="shared" si="74"/>
        <v>0</v>
      </c>
      <c r="BR266" s="56">
        <f t="shared" si="88"/>
        <v>91</v>
      </c>
      <c r="BS266" s="36">
        <f t="shared" si="90"/>
        <v>3.816</v>
      </c>
      <c r="BT266" s="7">
        <f t="shared" si="91"/>
        <v>78.84</v>
      </c>
      <c r="BU266" s="61">
        <f t="shared" si="72"/>
        <v>3.306081758241758</v>
      </c>
      <c r="BV266" s="61">
        <f t="shared" si="92"/>
        <v>2.8891425758241756</v>
      </c>
      <c r="BW266" s="61">
        <f t="shared" si="93"/>
        <v>1.8410672308043954</v>
      </c>
      <c r="BX266" s="61">
        <f t="shared" si="94"/>
        <v>2.1373859323096123</v>
      </c>
      <c r="BY266" s="61">
        <f t="shared" si="75"/>
        <v>1.463437170004601</v>
      </c>
      <c r="CI266" s="34" t="e">
        <f t="shared" si="89"/>
        <v>#DIV/0!</v>
      </c>
    </row>
    <row r="267" spans="1:87" ht="12.75">
      <c r="A267" s="33">
        <v>262</v>
      </c>
      <c r="B267" s="51" t="s">
        <v>282</v>
      </c>
      <c r="C267" s="47" t="s">
        <v>275</v>
      </c>
      <c r="D267" s="47">
        <v>95</v>
      </c>
      <c r="E267" s="36">
        <f t="shared" si="83"/>
        <v>0.8353299595301249</v>
      </c>
      <c r="F267" s="56">
        <f t="shared" si="84"/>
        <v>78.84</v>
      </c>
      <c r="G267" s="56">
        <f t="shared" si="85"/>
        <v>91</v>
      </c>
      <c r="H267" s="36">
        <f t="shared" si="86"/>
        <v>0.9697758313564483</v>
      </c>
      <c r="I267" s="36">
        <f t="shared" si="87"/>
        <v>0.6639914564449187</v>
      </c>
      <c r="J267" s="16">
        <v>0</v>
      </c>
      <c r="K267" s="50">
        <v>0</v>
      </c>
      <c r="L267" s="50">
        <v>0</v>
      </c>
      <c r="M267" s="47">
        <v>0</v>
      </c>
      <c r="N267" s="47">
        <v>0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9">
        <v>0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7">
        <v>0</v>
      </c>
      <c r="AA267" s="47">
        <v>0</v>
      </c>
      <c r="AB267" s="47">
        <v>0</v>
      </c>
      <c r="AC267" s="47">
        <v>0</v>
      </c>
      <c r="AD267" s="47">
        <v>0</v>
      </c>
      <c r="AE267" s="47">
        <v>0</v>
      </c>
      <c r="AF267" s="47">
        <v>0</v>
      </c>
      <c r="AG267" s="47">
        <v>0</v>
      </c>
      <c r="AH267" s="47">
        <v>0</v>
      </c>
      <c r="AI267" s="47">
        <v>0</v>
      </c>
      <c r="AJ267" s="47">
        <v>0</v>
      </c>
      <c r="AK267" s="47">
        <v>0</v>
      </c>
      <c r="AL267" s="47">
        <v>0</v>
      </c>
      <c r="AM267" s="47">
        <v>0</v>
      </c>
      <c r="AN267" s="47">
        <v>0</v>
      </c>
      <c r="AO267" s="47">
        <v>0</v>
      </c>
      <c r="AP267" s="47">
        <v>0</v>
      </c>
      <c r="AQ267" s="47">
        <v>0</v>
      </c>
      <c r="AR267" s="47">
        <v>0</v>
      </c>
      <c r="AS267" s="47">
        <v>0</v>
      </c>
      <c r="AT267" s="47">
        <v>0</v>
      </c>
      <c r="AU267" s="47">
        <v>0</v>
      </c>
      <c r="AV267" s="47">
        <v>0</v>
      </c>
      <c r="AW267" s="47">
        <v>0</v>
      </c>
      <c r="AX267" s="47">
        <v>500000000</v>
      </c>
      <c r="AY267" s="47">
        <v>0</v>
      </c>
      <c r="AZ267" s="47">
        <v>0</v>
      </c>
      <c r="BA267" s="47">
        <v>0</v>
      </c>
      <c r="BB267" s="47">
        <v>0</v>
      </c>
      <c r="BC267" s="47">
        <v>0</v>
      </c>
      <c r="BD267" s="47">
        <v>0</v>
      </c>
      <c r="BE267" s="47">
        <v>0</v>
      </c>
      <c r="BF267" s="47">
        <v>0</v>
      </c>
      <c r="BG267" s="47">
        <v>0</v>
      </c>
      <c r="BH267" s="47">
        <v>0</v>
      </c>
      <c r="BI267" s="47">
        <v>0</v>
      </c>
      <c r="BJ267" s="47">
        <v>0</v>
      </c>
      <c r="BN267" s="56">
        <f t="shared" si="73"/>
        <v>98</v>
      </c>
      <c r="BO267" s="57">
        <f aca="true" t="shared" si="95" ref="BO267:BO280">IF(N267&gt;0,IF(C267="F",N267*EXP(-1.2*(BL267/N267)),(1-(0.4*(BL267/N267)))*N267),0)</f>
        <v>0</v>
      </c>
      <c r="BP267" s="33">
        <f t="shared" si="79"/>
        <v>0</v>
      </c>
      <c r="BQ267" s="56">
        <f t="shared" si="74"/>
        <v>0</v>
      </c>
      <c r="BR267" s="56">
        <f t="shared" si="88"/>
        <v>91</v>
      </c>
      <c r="BS267" s="36">
        <f t="shared" si="90"/>
        <v>3.816</v>
      </c>
      <c r="BT267" s="7">
        <f t="shared" si="91"/>
        <v>78.84</v>
      </c>
      <c r="BU267" s="61">
        <f aca="true" t="shared" si="96" ref="BU267:BU280">IF(BR267&gt;0,(BR267-((0.18*BR267)-10.3)*2)/BR267*BS267,0)</f>
        <v>3.306081758241758</v>
      </c>
      <c r="BV267" s="61">
        <f t="shared" si="92"/>
        <v>2.8891425758241756</v>
      </c>
      <c r="BW267" s="61">
        <f t="shared" si="93"/>
        <v>1.8410672308043954</v>
      </c>
      <c r="BX267" s="61">
        <f t="shared" si="94"/>
        <v>2.1373859323096123</v>
      </c>
      <c r="BY267" s="61">
        <f t="shared" si="75"/>
        <v>1.463437170004601</v>
      </c>
      <c r="CI267" s="34" t="e">
        <f t="shared" si="89"/>
        <v>#DIV/0!</v>
      </c>
    </row>
    <row r="268" spans="1:87" ht="12.75">
      <c r="A268" s="33">
        <v>263</v>
      </c>
      <c r="B268" s="51" t="s">
        <v>283</v>
      </c>
      <c r="C268" s="47" t="s">
        <v>275</v>
      </c>
      <c r="D268" s="47">
        <v>95</v>
      </c>
      <c r="E268" s="36">
        <f t="shared" si="83"/>
        <v>0.8353299595301249</v>
      </c>
      <c r="F268" s="56">
        <f t="shared" si="84"/>
        <v>78.84</v>
      </c>
      <c r="G268" s="56">
        <f t="shared" si="85"/>
        <v>91</v>
      </c>
      <c r="H268" s="36">
        <f t="shared" si="86"/>
        <v>0.9697758313564483</v>
      </c>
      <c r="I268" s="36">
        <f t="shared" si="87"/>
        <v>0.6639914564449187</v>
      </c>
      <c r="J268" s="16">
        <v>0</v>
      </c>
      <c r="K268" s="50">
        <v>0</v>
      </c>
      <c r="L268" s="50">
        <v>0</v>
      </c>
      <c r="M268" s="47">
        <v>0</v>
      </c>
      <c r="N268" s="47">
        <v>0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9">
        <v>0</v>
      </c>
      <c r="U268" s="49">
        <v>0</v>
      </c>
      <c r="V268" s="49">
        <v>0</v>
      </c>
      <c r="W268" s="49">
        <v>0</v>
      </c>
      <c r="X268" s="49">
        <v>0</v>
      </c>
      <c r="Y268" s="49">
        <v>0</v>
      </c>
      <c r="Z268" s="47">
        <v>0</v>
      </c>
      <c r="AA268" s="47">
        <v>0</v>
      </c>
      <c r="AB268" s="47">
        <v>0</v>
      </c>
      <c r="AC268" s="47">
        <v>0</v>
      </c>
      <c r="AD268" s="47">
        <v>0</v>
      </c>
      <c r="AE268" s="47">
        <v>0</v>
      </c>
      <c r="AF268" s="47">
        <v>0</v>
      </c>
      <c r="AG268" s="47">
        <v>0</v>
      </c>
      <c r="AH268" s="47">
        <v>0</v>
      </c>
      <c r="AI268" s="47">
        <v>0</v>
      </c>
      <c r="AJ268" s="47">
        <v>0</v>
      </c>
      <c r="AK268" s="47">
        <v>0</v>
      </c>
      <c r="AL268" s="47">
        <v>0</v>
      </c>
      <c r="AM268" s="47">
        <v>0</v>
      </c>
      <c r="AN268" s="47">
        <v>0</v>
      </c>
      <c r="AO268" s="47">
        <v>0</v>
      </c>
      <c r="AP268" s="47">
        <v>0</v>
      </c>
      <c r="AQ268" s="47">
        <v>0</v>
      </c>
      <c r="AR268" s="47">
        <v>0</v>
      </c>
      <c r="AS268" s="47">
        <v>0</v>
      </c>
      <c r="AT268" s="47">
        <v>0</v>
      </c>
      <c r="AU268" s="47">
        <v>0</v>
      </c>
      <c r="AV268" s="47">
        <v>0</v>
      </c>
      <c r="AW268" s="47">
        <v>0</v>
      </c>
      <c r="AX268" s="47">
        <v>0</v>
      </c>
      <c r="AY268" s="47">
        <v>500000000</v>
      </c>
      <c r="AZ268" s="47">
        <v>0</v>
      </c>
      <c r="BA268" s="47">
        <v>0</v>
      </c>
      <c r="BB268" s="47">
        <v>0</v>
      </c>
      <c r="BC268" s="47">
        <v>0</v>
      </c>
      <c r="BD268" s="47">
        <v>0</v>
      </c>
      <c r="BE268" s="47">
        <v>0</v>
      </c>
      <c r="BF268" s="47">
        <v>0</v>
      </c>
      <c r="BG268" s="47">
        <v>0</v>
      </c>
      <c r="BH268" s="47">
        <v>0</v>
      </c>
      <c r="BI268" s="47">
        <v>0</v>
      </c>
      <c r="BJ268" s="47">
        <v>0</v>
      </c>
      <c r="BN268" s="56">
        <f t="shared" si="73"/>
        <v>98</v>
      </c>
      <c r="BO268" s="57">
        <f t="shared" si="95"/>
        <v>0</v>
      </c>
      <c r="BP268" s="33">
        <f t="shared" si="79"/>
        <v>0</v>
      </c>
      <c r="BQ268" s="56">
        <f t="shared" si="74"/>
        <v>0</v>
      </c>
      <c r="BR268" s="56">
        <f t="shared" si="88"/>
        <v>91</v>
      </c>
      <c r="BS268" s="36">
        <f t="shared" si="90"/>
        <v>3.816</v>
      </c>
      <c r="BT268" s="7">
        <f t="shared" si="91"/>
        <v>78.84</v>
      </c>
      <c r="BU268" s="61">
        <f t="shared" si="96"/>
        <v>3.306081758241758</v>
      </c>
      <c r="BV268" s="61">
        <f t="shared" si="92"/>
        <v>2.8891425758241756</v>
      </c>
      <c r="BW268" s="61">
        <f t="shared" si="93"/>
        <v>1.8410672308043954</v>
      </c>
      <c r="BX268" s="61">
        <f t="shared" si="94"/>
        <v>2.1373859323096123</v>
      </c>
      <c r="BY268" s="61">
        <f t="shared" si="75"/>
        <v>1.463437170004601</v>
      </c>
      <c r="CI268" s="34" t="e">
        <f t="shared" si="89"/>
        <v>#DIV/0!</v>
      </c>
    </row>
    <row r="269" spans="1:87" ht="12.75">
      <c r="A269" s="33">
        <v>264</v>
      </c>
      <c r="B269" s="51" t="s">
        <v>285</v>
      </c>
      <c r="C269" s="47" t="s">
        <v>275</v>
      </c>
      <c r="D269" s="47">
        <v>93</v>
      </c>
      <c r="E269" s="36">
        <f t="shared" si="83"/>
        <v>0.8353299595301249</v>
      </c>
      <c r="F269" s="56">
        <f t="shared" si="84"/>
        <v>78.84</v>
      </c>
      <c r="G269" s="56">
        <f t="shared" si="85"/>
        <v>91</v>
      </c>
      <c r="H269" s="36">
        <f t="shared" si="86"/>
        <v>0.9697758313564483</v>
      </c>
      <c r="I269" s="36">
        <f t="shared" si="87"/>
        <v>0.6639914564449187</v>
      </c>
      <c r="J269" s="16">
        <v>0</v>
      </c>
      <c r="K269" s="50">
        <v>0</v>
      </c>
      <c r="L269" s="50">
        <v>0</v>
      </c>
      <c r="M269" s="47">
        <v>0</v>
      </c>
      <c r="N269" s="47">
        <v>0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9">
        <v>0</v>
      </c>
      <c r="U269" s="49">
        <v>0</v>
      </c>
      <c r="V269" s="49">
        <v>0</v>
      </c>
      <c r="W269" s="49">
        <v>0</v>
      </c>
      <c r="X269" s="49">
        <v>0</v>
      </c>
      <c r="Y269" s="49">
        <v>0</v>
      </c>
      <c r="Z269" s="47">
        <v>0</v>
      </c>
      <c r="AA269" s="47">
        <v>0</v>
      </c>
      <c r="AB269" s="47">
        <v>0</v>
      </c>
      <c r="AC269" s="47">
        <v>0</v>
      </c>
      <c r="AD269" s="47">
        <v>0</v>
      </c>
      <c r="AE269" s="47">
        <v>0</v>
      </c>
      <c r="AF269" s="47">
        <v>0</v>
      </c>
      <c r="AG269" s="47">
        <v>0</v>
      </c>
      <c r="AH269" s="47">
        <v>0</v>
      </c>
      <c r="AI269" s="47">
        <v>0</v>
      </c>
      <c r="AJ269" s="47">
        <v>0</v>
      </c>
      <c r="AK269" s="47">
        <v>0</v>
      </c>
      <c r="AL269" s="47">
        <v>0</v>
      </c>
      <c r="AM269" s="47">
        <v>0</v>
      </c>
      <c r="AN269" s="47">
        <v>0</v>
      </c>
      <c r="AO269" s="47">
        <v>0</v>
      </c>
      <c r="AP269" s="47">
        <v>0</v>
      </c>
      <c r="AQ269" s="47">
        <v>0</v>
      </c>
      <c r="AR269" s="47">
        <v>0</v>
      </c>
      <c r="AS269" s="47">
        <v>0</v>
      </c>
      <c r="AT269" s="47">
        <v>0</v>
      </c>
      <c r="AU269" s="47">
        <v>0</v>
      </c>
      <c r="AV269" s="47">
        <v>0</v>
      </c>
      <c r="AW269" s="47">
        <v>0</v>
      </c>
      <c r="AX269" s="47">
        <v>0</v>
      </c>
      <c r="AY269" s="47">
        <v>0</v>
      </c>
      <c r="AZ269" s="47">
        <v>500000</v>
      </c>
      <c r="BA269" s="47">
        <v>0</v>
      </c>
      <c r="BB269" s="47">
        <v>0</v>
      </c>
      <c r="BC269" s="47">
        <v>0</v>
      </c>
      <c r="BD269" s="47">
        <v>0</v>
      </c>
      <c r="BE269" s="47">
        <v>0</v>
      </c>
      <c r="BF269" s="47">
        <v>0</v>
      </c>
      <c r="BG269" s="47">
        <v>0</v>
      </c>
      <c r="BH269" s="47">
        <v>0</v>
      </c>
      <c r="BI269" s="47">
        <v>0</v>
      </c>
      <c r="BJ269" s="47">
        <v>0</v>
      </c>
      <c r="BN269" s="56">
        <f t="shared" si="73"/>
        <v>98</v>
      </c>
      <c r="BO269" s="57">
        <f t="shared" si="95"/>
        <v>0</v>
      </c>
      <c r="BP269" s="33">
        <f t="shared" si="79"/>
        <v>0</v>
      </c>
      <c r="BQ269" s="56">
        <f t="shared" si="74"/>
        <v>0</v>
      </c>
      <c r="BR269" s="56">
        <f t="shared" si="88"/>
        <v>91</v>
      </c>
      <c r="BS269" s="36">
        <f t="shared" si="90"/>
        <v>3.816</v>
      </c>
      <c r="BT269" s="7">
        <f t="shared" si="91"/>
        <v>78.84</v>
      </c>
      <c r="BU269" s="61">
        <f t="shared" si="96"/>
        <v>3.306081758241758</v>
      </c>
      <c r="BV269" s="61">
        <f t="shared" si="92"/>
        <v>2.8891425758241756</v>
      </c>
      <c r="BW269" s="61">
        <f t="shared" si="93"/>
        <v>1.8410672308043954</v>
      </c>
      <c r="BX269" s="61">
        <f t="shared" si="94"/>
        <v>2.1373859323096123</v>
      </c>
      <c r="BY269" s="61">
        <f t="shared" si="75"/>
        <v>1.463437170004601</v>
      </c>
      <c r="CI269" s="34" t="e">
        <f t="shared" si="89"/>
        <v>#DIV/0!</v>
      </c>
    </row>
    <row r="270" spans="1:87" ht="12.75">
      <c r="A270" s="33">
        <v>265</v>
      </c>
      <c r="B270" s="51" t="s">
        <v>284</v>
      </c>
      <c r="C270" s="47" t="s">
        <v>275</v>
      </c>
      <c r="D270" s="47">
        <v>87</v>
      </c>
      <c r="E270" s="36">
        <f t="shared" si="83"/>
        <v>0.8353299595301249</v>
      </c>
      <c r="F270" s="56">
        <f t="shared" si="84"/>
        <v>78.84</v>
      </c>
      <c r="G270" s="56">
        <f t="shared" si="85"/>
        <v>91</v>
      </c>
      <c r="H270" s="36">
        <f t="shared" si="86"/>
        <v>0.9697758313564483</v>
      </c>
      <c r="I270" s="36">
        <f t="shared" si="87"/>
        <v>0.6639914564449187</v>
      </c>
      <c r="J270" s="16">
        <v>0</v>
      </c>
      <c r="K270" s="50">
        <v>0</v>
      </c>
      <c r="L270" s="50">
        <v>0</v>
      </c>
      <c r="M270" s="47">
        <v>0</v>
      </c>
      <c r="N270" s="47">
        <v>0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9">
        <v>0</v>
      </c>
      <c r="U270" s="49">
        <v>0</v>
      </c>
      <c r="V270" s="49">
        <v>0</v>
      </c>
      <c r="W270" s="49">
        <v>0</v>
      </c>
      <c r="X270" s="49">
        <v>0</v>
      </c>
      <c r="Y270" s="49">
        <v>0</v>
      </c>
      <c r="Z270" s="47">
        <v>0</v>
      </c>
      <c r="AA270" s="47">
        <v>0</v>
      </c>
      <c r="AB270" s="47">
        <v>0</v>
      </c>
      <c r="AC270" s="47">
        <v>0</v>
      </c>
      <c r="AD270" s="47">
        <v>0</v>
      </c>
      <c r="AE270" s="47">
        <v>0</v>
      </c>
      <c r="AF270" s="47">
        <v>0</v>
      </c>
      <c r="AG270" s="47">
        <v>0</v>
      </c>
      <c r="AH270" s="47">
        <v>0</v>
      </c>
      <c r="AI270" s="47">
        <v>0</v>
      </c>
      <c r="AJ270" s="47">
        <v>0</v>
      </c>
      <c r="AK270" s="47">
        <v>0</v>
      </c>
      <c r="AL270" s="47">
        <v>0</v>
      </c>
      <c r="AM270" s="47">
        <v>0</v>
      </c>
      <c r="AN270" s="47">
        <v>0</v>
      </c>
      <c r="AO270" s="47">
        <v>0</v>
      </c>
      <c r="AP270" s="47">
        <v>0</v>
      </c>
      <c r="AQ270" s="47">
        <v>0</v>
      </c>
      <c r="AR270" s="47">
        <v>0</v>
      </c>
      <c r="AS270" s="47">
        <v>0</v>
      </c>
      <c r="AT270" s="47">
        <v>0</v>
      </c>
      <c r="AU270" s="47">
        <v>0</v>
      </c>
      <c r="AV270" s="47">
        <v>0</v>
      </c>
      <c r="AW270" s="47">
        <v>0</v>
      </c>
      <c r="AX270" s="47">
        <v>0</v>
      </c>
      <c r="AY270" s="47">
        <v>0</v>
      </c>
      <c r="AZ270" s="47">
        <v>0</v>
      </c>
      <c r="BA270" s="47">
        <v>500000</v>
      </c>
      <c r="BB270" s="47">
        <v>0</v>
      </c>
      <c r="BC270" s="47">
        <v>0</v>
      </c>
      <c r="BD270" s="47">
        <v>0</v>
      </c>
      <c r="BE270" s="47">
        <v>0</v>
      </c>
      <c r="BF270" s="47">
        <v>0</v>
      </c>
      <c r="BG270" s="47">
        <v>0</v>
      </c>
      <c r="BH270" s="47">
        <v>0</v>
      </c>
      <c r="BI270" s="47">
        <v>0</v>
      </c>
      <c r="BJ270" s="47">
        <v>0</v>
      </c>
      <c r="BN270" s="56">
        <f t="shared" si="73"/>
        <v>98</v>
      </c>
      <c r="BO270" s="57">
        <f t="shared" si="95"/>
        <v>0</v>
      </c>
      <c r="BP270" s="33">
        <f t="shared" si="79"/>
        <v>0</v>
      </c>
      <c r="BQ270" s="56">
        <f t="shared" si="74"/>
        <v>0</v>
      </c>
      <c r="BR270" s="56">
        <f t="shared" si="88"/>
        <v>91</v>
      </c>
      <c r="BS270" s="36">
        <f t="shared" si="90"/>
        <v>3.816</v>
      </c>
      <c r="BT270" s="7">
        <f t="shared" si="91"/>
        <v>78.84</v>
      </c>
      <c r="BU270" s="61">
        <f t="shared" si="96"/>
        <v>3.306081758241758</v>
      </c>
      <c r="BV270" s="61">
        <f t="shared" si="92"/>
        <v>2.8891425758241756</v>
      </c>
      <c r="BW270" s="61">
        <f t="shared" si="93"/>
        <v>1.8410672308043954</v>
      </c>
      <c r="BX270" s="61">
        <f t="shared" si="94"/>
        <v>2.1373859323096123</v>
      </c>
      <c r="BY270" s="61">
        <f t="shared" si="75"/>
        <v>1.463437170004601</v>
      </c>
      <c r="CI270" s="34" t="e">
        <f t="shared" si="89"/>
        <v>#DIV/0!</v>
      </c>
    </row>
    <row r="271" spans="1:87" s="14" customFormat="1" ht="12.75">
      <c r="A271" s="33">
        <v>266</v>
      </c>
      <c r="B271" s="14" t="s">
        <v>286</v>
      </c>
      <c r="C271" s="13" t="s">
        <v>275</v>
      </c>
      <c r="D271" s="13">
        <v>99</v>
      </c>
      <c r="E271" s="36">
        <f t="shared" si="83"/>
        <v>0.8353299595301249</v>
      </c>
      <c r="F271" s="56">
        <f t="shared" si="84"/>
        <v>78.84</v>
      </c>
      <c r="G271" s="56">
        <f t="shared" si="85"/>
        <v>91</v>
      </c>
      <c r="H271" s="36">
        <f t="shared" si="86"/>
        <v>0.9697758313564483</v>
      </c>
      <c r="I271" s="36">
        <f t="shared" si="87"/>
        <v>0.6639914564449187</v>
      </c>
      <c r="J271" s="16">
        <v>0</v>
      </c>
      <c r="K271" s="17">
        <v>0</v>
      </c>
      <c r="L271" s="17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13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3">
        <v>0</v>
      </c>
      <c r="AL271" s="13">
        <v>0</v>
      </c>
      <c r="AM271" s="13">
        <v>0</v>
      </c>
      <c r="AN271" s="13">
        <v>0</v>
      </c>
      <c r="AO271" s="13">
        <v>0</v>
      </c>
      <c r="AP271" s="13">
        <v>0</v>
      </c>
      <c r="AQ271" s="13">
        <v>0</v>
      </c>
      <c r="AR271" s="13">
        <v>0</v>
      </c>
      <c r="AS271" s="13">
        <v>0</v>
      </c>
      <c r="AT271" s="13">
        <v>0</v>
      </c>
      <c r="AU271" s="13">
        <v>0</v>
      </c>
      <c r="AV271" s="13">
        <v>0</v>
      </c>
      <c r="AW271" s="13">
        <v>0</v>
      </c>
      <c r="AX271" s="13">
        <v>0</v>
      </c>
      <c r="AY271" s="13">
        <v>0</v>
      </c>
      <c r="AZ271" s="13">
        <v>0</v>
      </c>
      <c r="BA271" s="13">
        <v>0</v>
      </c>
      <c r="BB271" s="13">
        <v>0</v>
      </c>
      <c r="BC271" s="13">
        <v>0</v>
      </c>
      <c r="BD271" s="13">
        <v>0</v>
      </c>
      <c r="BE271" s="13">
        <v>0</v>
      </c>
      <c r="BF271" s="13">
        <v>0</v>
      </c>
      <c r="BG271" s="13">
        <v>0</v>
      </c>
      <c r="BH271" s="13">
        <v>0</v>
      </c>
      <c r="BI271" s="13">
        <v>0</v>
      </c>
      <c r="BJ271" s="13">
        <v>0</v>
      </c>
      <c r="BL271" s="22"/>
      <c r="BM271" s="22"/>
      <c r="BN271" s="56">
        <f t="shared" si="73"/>
        <v>98</v>
      </c>
      <c r="BO271" s="57">
        <f t="shared" si="95"/>
        <v>0</v>
      </c>
      <c r="BP271" s="22">
        <f t="shared" si="79"/>
        <v>0</v>
      </c>
      <c r="BQ271" s="56">
        <f t="shared" si="74"/>
        <v>0</v>
      </c>
      <c r="BR271" s="56">
        <f t="shared" si="88"/>
        <v>91</v>
      </c>
      <c r="BS271" s="15">
        <f t="shared" si="90"/>
        <v>3.816</v>
      </c>
      <c r="BT271" s="7">
        <f t="shared" si="91"/>
        <v>78.84</v>
      </c>
      <c r="BU271" s="61">
        <f t="shared" si="96"/>
        <v>3.306081758241758</v>
      </c>
      <c r="BV271" s="61">
        <f t="shared" si="92"/>
        <v>2.8891425758241756</v>
      </c>
      <c r="BW271" s="61">
        <f t="shared" si="93"/>
        <v>1.8410672308043954</v>
      </c>
      <c r="BX271" s="61">
        <f t="shared" si="94"/>
        <v>2.1373859323096123</v>
      </c>
      <c r="BY271" s="61">
        <f t="shared" si="75"/>
        <v>1.463437170004601</v>
      </c>
      <c r="CA271" s="17"/>
      <c r="CB271" s="17"/>
      <c r="CC271" s="17"/>
      <c r="CD271" s="13"/>
      <c r="CF271" s="17"/>
      <c r="CI271" s="34" t="e">
        <f t="shared" si="89"/>
        <v>#DIV/0!</v>
      </c>
    </row>
    <row r="272" spans="1:87" s="14" customFormat="1" ht="12.75">
      <c r="A272" s="33">
        <v>267</v>
      </c>
      <c r="B272" s="14" t="s">
        <v>286</v>
      </c>
      <c r="C272" s="13" t="s">
        <v>275</v>
      </c>
      <c r="D272" s="13">
        <v>99</v>
      </c>
      <c r="E272" s="36">
        <f t="shared" si="83"/>
        <v>0.8353299595301249</v>
      </c>
      <c r="F272" s="56">
        <f t="shared" si="84"/>
        <v>78.84</v>
      </c>
      <c r="G272" s="56">
        <f t="shared" si="85"/>
        <v>91</v>
      </c>
      <c r="H272" s="36">
        <f t="shared" si="86"/>
        <v>0.9697758313564483</v>
      </c>
      <c r="I272" s="36">
        <f t="shared" si="87"/>
        <v>0.6639914564449187</v>
      </c>
      <c r="J272" s="16">
        <v>0</v>
      </c>
      <c r="K272" s="17">
        <v>0</v>
      </c>
      <c r="L272" s="17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3">
        <v>0</v>
      </c>
      <c r="AL272" s="13">
        <v>0</v>
      </c>
      <c r="AM272" s="13">
        <v>0</v>
      </c>
      <c r="AN272" s="13">
        <v>0</v>
      </c>
      <c r="AO272" s="13">
        <v>0</v>
      </c>
      <c r="AP272" s="13">
        <v>0</v>
      </c>
      <c r="AQ272" s="13">
        <v>0</v>
      </c>
      <c r="AR272" s="13">
        <v>0</v>
      </c>
      <c r="AS272" s="13">
        <v>0</v>
      </c>
      <c r="AT272" s="13">
        <v>0</v>
      </c>
      <c r="AU272" s="13">
        <v>0</v>
      </c>
      <c r="AV272" s="13">
        <v>0</v>
      </c>
      <c r="AW272" s="13">
        <v>0</v>
      </c>
      <c r="AX272" s="13">
        <v>0</v>
      </c>
      <c r="AY272" s="13">
        <v>0</v>
      </c>
      <c r="AZ272" s="13">
        <v>0</v>
      </c>
      <c r="BA272" s="13">
        <v>0</v>
      </c>
      <c r="BB272" s="13">
        <v>0</v>
      </c>
      <c r="BC272" s="13">
        <v>0</v>
      </c>
      <c r="BD272" s="13">
        <v>0</v>
      </c>
      <c r="BE272" s="13">
        <v>0</v>
      </c>
      <c r="BF272" s="13">
        <v>0</v>
      </c>
      <c r="BG272" s="13">
        <v>0</v>
      </c>
      <c r="BH272" s="13">
        <v>0</v>
      </c>
      <c r="BI272" s="13">
        <v>0</v>
      </c>
      <c r="BJ272" s="13">
        <v>0</v>
      </c>
      <c r="BL272" s="22"/>
      <c r="BM272" s="22"/>
      <c r="BN272" s="56">
        <f t="shared" si="73"/>
        <v>98</v>
      </c>
      <c r="BO272" s="57">
        <f t="shared" si="95"/>
        <v>0</v>
      </c>
      <c r="BP272" s="22">
        <f t="shared" si="79"/>
        <v>0</v>
      </c>
      <c r="BQ272" s="56">
        <f t="shared" si="74"/>
        <v>0</v>
      </c>
      <c r="BR272" s="56">
        <f t="shared" si="88"/>
        <v>91</v>
      </c>
      <c r="BS272" s="15">
        <f t="shared" si="90"/>
        <v>3.816</v>
      </c>
      <c r="BT272" s="7">
        <f t="shared" si="91"/>
        <v>78.84</v>
      </c>
      <c r="BU272" s="61">
        <f t="shared" si="96"/>
        <v>3.306081758241758</v>
      </c>
      <c r="BV272" s="61">
        <f t="shared" si="92"/>
        <v>2.8891425758241756</v>
      </c>
      <c r="BW272" s="61">
        <f t="shared" si="93"/>
        <v>1.8410672308043954</v>
      </c>
      <c r="BX272" s="61">
        <f t="shared" si="94"/>
        <v>2.1373859323096123</v>
      </c>
      <c r="BY272" s="61">
        <f t="shared" si="75"/>
        <v>1.463437170004601</v>
      </c>
      <c r="CA272" s="17"/>
      <c r="CB272" s="17"/>
      <c r="CC272" s="17"/>
      <c r="CD272" s="13"/>
      <c r="CF272" s="17"/>
      <c r="CI272" s="34" t="e">
        <f t="shared" si="89"/>
        <v>#DIV/0!</v>
      </c>
    </row>
    <row r="273" spans="1:87" s="14" customFormat="1" ht="12.75">
      <c r="A273" s="33">
        <v>268</v>
      </c>
      <c r="B273" s="14" t="s">
        <v>286</v>
      </c>
      <c r="C273" s="13" t="s">
        <v>275</v>
      </c>
      <c r="D273" s="13">
        <v>99</v>
      </c>
      <c r="E273" s="36">
        <f t="shared" si="83"/>
        <v>0.8353299595301249</v>
      </c>
      <c r="F273" s="56">
        <f t="shared" si="84"/>
        <v>78.84</v>
      </c>
      <c r="G273" s="56">
        <f t="shared" si="85"/>
        <v>91</v>
      </c>
      <c r="H273" s="36">
        <f t="shared" si="86"/>
        <v>0.9697758313564483</v>
      </c>
      <c r="I273" s="36">
        <f t="shared" si="87"/>
        <v>0.6639914564449187</v>
      </c>
      <c r="J273" s="16">
        <v>0</v>
      </c>
      <c r="K273" s="17">
        <v>0</v>
      </c>
      <c r="L273" s="17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  <c r="R273" s="13">
        <v>0</v>
      </c>
      <c r="S273" s="13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0</v>
      </c>
      <c r="AL273" s="13">
        <v>0</v>
      </c>
      <c r="AM273" s="13">
        <v>0</v>
      </c>
      <c r="AN273" s="13">
        <v>0</v>
      </c>
      <c r="AO273" s="13">
        <v>0</v>
      </c>
      <c r="AP273" s="13">
        <v>0</v>
      </c>
      <c r="AQ273" s="13">
        <v>0</v>
      </c>
      <c r="AR273" s="13">
        <v>0</v>
      </c>
      <c r="AS273" s="13">
        <v>0</v>
      </c>
      <c r="AT273" s="13">
        <v>0</v>
      </c>
      <c r="AU273" s="13">
        <v>0</v>
      </c>
      <c r="AV273" s="13">
        <v>0</v>
      </c>
      <c r="AW273" s="13">
        <v>0</v>
      </c>
      <c r="AX273" s="13">
        <v>0</v>
      </c>
      <c r="AY273" s="13">
        <v>0</v>
      </c>
      <c r="AZ273" s="13">
        <v>0</v>
      </c>
      <c r="BA273" s="13">
        <v>0</v>
      </c>
      <c r="BB273" s="13">
        <v>0</v>
      </c>
      <c r="BC273" s="13">
        <v>0</v>
      </c>
      <c r="BD273" s="13">
        <v>0</v>
      </c>
      <c r="BE273" s="13">
        <v>0</v>
      </c>
      <c r="BF273" s="13">
        <v>0</v>
      </c>
      <c r="BG273" s="13">
        <v>0</v>
      </c>
      <c r="BH273" s="13">
        <v>0</v>
      </c>
      <c r="BI273" s="13">
        <v>0</v>
      </c>
      <c r="BJ273" s="13">
        <v>0</v>
      </c>
      <c r="BL273" s="22"/>
      <c r="BM273" s="22"/>
      <c r="BN273" s="56">
        <f t="shared" si="73"/>
        <v>98</v>
      </c>
      <c r="BO273" s="57">
        <f t="shared" si="95"/>
        <v>0</v>
      </c>
      <c r="BP273" s="22">
        <f t="shared" si="79"/>
        <v>0</v>
      </c>
      <c r="BQ273" s="56">
        <f t="shared" si="74"/>
        <v>0</v>
      </c>
      <c r="BR273" s="56">
        <f t="shared" si="88"/>
        <v>91</v>
      </c>
      <c r="BS273" s="15">
        <f t="shared" si="90"/>
        <v>3.816</v>
      </c>
      <c r="BT273" s="7">
        <f t="shared" si="91"/>
        <v>78.84</v>
      </c>
      <c r="BU273" s="61">
        <f t="shared" si="96"/>
        <v>3.306081758241758</v>
      </c>
      <c r="BV273" s="61">
        <f t="shared" si="92"/>
        <v>2.8891425758241756</v>
      </c>
      <c r="BW273" s="61">
        <f t="shared" si="93"/>
        <v>1.8410672308043954</v>
      </c>
      <c r="BX273" s="61">
        <f t="shared" si="94"/>
        <v>2.1373859323096123</v>
      </c>
      <c r="BY273" s="61">
        <f t="shared" si="75"/>
        <v>1.463437170004601</v>
      </c>
      <c r="CA273" s="17"/>
      <c r="CB273" s="17"/>
      <c r="CC273" s="17"/>
      <c r="CD273" s="13"/>
      <c r="CF273" s="17"/>
      <c r="CI273" s="34" t="e">
        <f t="shared" si="89"/>
        <v>#DIV/0!</v>
      </c>
    </row>
    <row r="274" spans="1:87" s="14" customFormat="1" ht="12.75">
      <c r="A274" s="33">
        <v>269</v>
      </c>
      <c r="B274" s="14" t="s">
        <v>286</v>
      </c>
      <c r="C274" s="13" t="s">
        <v>275</v>
      </c>
      <c r="D274" s="13">
        <v>99</v>
      </c>
      <c r="E274" s="36">
        <f t="shared" si="83"/>
        <v>0.8353299595301249</v>
      </c>
      <c r="F274" s="56">
        <f t="shared" si="84"/>
        <v>78.84</v>
      </c>
      <c r="G274" s="56">
        <f t="shared" si="85"/>
        <v>91</v>
      </c>
      <c r="H274" s="36">
        <f t="shared" si="86"/>
        <v>0.9697758313564483</v>
      </c>
      <c r="I274" s="36">
        <f t="shared" si="87"/>
        <v>0.6639914564449187</v>
      </c>
      <c r="J274" s="16">
        <v>0</v>
      </c>
      <c r="K274" s="17">
        <v>0</v>
      </c>
      <c r="L274" s="17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13">
        <v>0</v>
      </c>
      <c r="AJ274" s="13">
        <v>0</v>
      </c>
      <c r="AK274" s="13">
        <v>0</v>
      </c>
      <c r="AL274" s="13">
        <v>0</v>
      </c>
      <c r="AM274" s="13">
        <v>0</v>
      </c>
      <c r="AN274" s="13">
        <v>0</v>
      </c>
      <c r="AO274" s="13">
        <v>0</v>
      </c>
      <c r="AP274" s="13">
        <v>0</v>
      </c>
      <c r="AQ274" s="13">
        <v>0</v>
      </c>
      <c r="AR274" s="13">
        <v>0</v>
      </c>
      <c r="AS274" s="13">
        <v>0</v>
      </c>
      <c r="AT274" s="13">
        <v>0</v>
      </c>
      <c r="AU274" s="13">
        <v>0</v>
      </c>
      <c r="AV274" s="13">
        <v>0</v>
      </c>
      <c r="AW274" s="13">
        <v>0</v>
      </c>
      <c r="AX274" s="13">
        <v>0</v>
      </c>
      <c r="AY274" s="13">
        <v>0</v>
      </c>
      <c r="AZ274" s="13">
        <v>0</v>
      </c>
      <c r="BA274" s="13">
        <v>0</v>
      </c>
      <c r="BB274" s="13">
        <v>0</v>
      </c>
      <c r="BC274" s="13">
        <v>0</v>
      </c>
      <c r="BD274" s="13">
        <v>0</v>
      </c>
      <c r="BE274" s="13">
        <v>0</v>
      </c>
      <c r="BF274" s="13">
        <v>0</v>
      </c>
      <c r="BG274" s="13">
        <v>0</v>
      </c>
      <c r="BH274" s="13">
        <v>0</v>
      </c>
      <c r="BI274" s="13">
        <v>0</v>
      </c>
      <c r="BJ274" s="13">
        <v>0</v>
      </c>
      <c r="BL274" s="22"/>
      <c r="BM274" s="22"/>
      <c r="BN274" s="56">
        <f t="shared" si="73"/>
        <v>98</v>
      </c>
      <c r="BO274" s="57">
        <f t="shared" si="95"/>
        <v>0</v>
      </c>
      <c r="BP274" s="22">
        <f t="shared" si="79"/>
        <v>0</v>
      </c>
      <c r="BQ274" s="56">
        <f t="shared" si="74"/>
        <v>0</v>
      </c>
      <c r="BR274" s="56">
        <f t="shared" si="88"/>
        <v>91</v>
      </c>
      <c r="BS274" s="15">
        <f t="shared" si="90"/>
        <v>3.816</v>
      </c>
      <c r="BT274" s="7">
        <f t="shared" si="91"/>
        <v>78.84</v>
      </c>
      <c r="BU274" s="61">
        <f t="shared" si="96"/>
        <v>3.306081758241758</v>
      </c>
      <c r="BV274" s="61">
        <f t="shared" si="92"/>
        <v>2.8891425758241756</v>
      </c>
      <c r="BW274" s="61">
        <f t="shared" si="93"/>
        <v>1.8410672308043954</v>
      </c>
      <c r="BX274" s="61">
        <f t="shared" si="94"/>
        <v>2.1373859323096123</v>
      </c>
      <c r="BY274" s="61">
        <f t="shared" si="75"/>
        <v>1.463437170004601</v>
      </c>
      <c r="CA274" s="17"/>
      <c r="CB274" s="17"/>
      <c r="CC274" s="17"/>
      <c r="CD274" s="13"/>
      <c r="CF274" s="17"/>
      <c r="CI274" s="34" t="e">
        <f t="shared" si="89"/>
        <v>#DIV/0!</v>
      </c>
    </row>
    <row r="275" spans="1:87" s="14" customFormat="1" ht="12.75">
      <c r="A275" s="33">
        <v>270</v>
      </c>
      <c r="B275" s="14" t="s">
        <v>286</v>
      </c>
      <c r="C275" s="13" t="s">
        <v>275</v>
      </c>
      <c r="D275" s="13">
        <v>99</v>
      </c>
      <c r="E275" s="36">
        <f t="shared" si="83"/>
        <v>0.8353299595301249</v>
      </c>
      <c r="F275" s="56">
        <f t="shared" si="84"/>
        <v>78.84</v>
      </c>
      <c r="G275" s="56">
        <f t="shared" si="85"/>
        <v>91</v>
      </c>
      <c r="H275" s="36">
        <f t="shared" si="86"/>
        <v>0.9697758313564483</v>
      </c>
      <c r="I275" s="36">
        <f t="shared" si="87"/>
        <v>0.6639914564449187</v>
      </c>
      <c r="J275" s="16">
        <v>0</v>
      </c>
      <c r="K275" s="17">
        <v>0</v>
      </c>
      <c r="L275" s="17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0</v>
      </c>
      <c r="R275" s="13">
        <v>0</v>
      </c>
      <c r="S275" s="13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3">
        <v>0</v>
      </c>
      <c r="AL275" s="13">
        <v>0</v>
      </c>
      <c r="AM275" s="13">
        <v>0</v>
      </c>
      <c r="AN275" s="13">
        <v>0</v>
      </c>
      <c r="AO275" s="13">
        <v>0</v>
      </c>
      <c r="AP275" s="13">
        <v>0</v>
      </c>
      <c r="AQ275" s="13">
        <v>0</v>
      </c>
      <c r="AR275" s="13">
        <v>0</v>
      </c>
      <c r="AS275" s="13">
        <v>0</v>
      </c>
      <c r="AT275" s="13">
        <v>0</v>
      </c>
      <c r="AU275" s="13">
        <v>0</v>
      </c>
      <c r="AV275" s="13">
        <v>0</v>
      </c>
      <c r="AW275" s="13">
        <v>0</v>
      </c>
      <c r="AX275" s="13">
        <v>0</v>
      </c>
      <c r="AY275" s="13">
        <v>0</v>
      </c>
      <c r="AZ275" s="13">
        <v>0</v>
      </c>
      <c r="BA275" s="13">
        <v>0</v>
      </c>
      <c r="BB275" s="13">
        <v>0</v>
      </c>
      <c r="BC275" s="13">
        <v>0</v>
      </c>
      <c r="BD275" s="13">
        <v>0</v>
      </c>
      <c r="BE275" s="13">
        <v>0</v>
      </c>
      <c r="BF275" s="13">
        <v>0</v>
      </c>
      <c r="BG275" s="13">
        <v>0</v>
      </c>
      <c r="BH275" s="13">
        <v>0</v>
      </c>
      <c r="BI275" s="13">
        <v>0</v>
      </c>
      <c r="BJ275" s="13">
        <v>0</v>
      </c>
      <c r="BL275" s="22"/>
      <c r="BM275" s="22"/>
      <c r="BN275" s="56">
        <f t="shared" si="73"/>
        <v>98</v>
      </c>
      <c r="BO275" s="57">
        <f t="shared" si="95"/>
        <v>0</v>
      </c>
      <c r="BP275" s="22">
        <f t="shared" si="79"/>
        <v>0</v>
      </c>
      <c r="BQ275" s="56">
        <f t="shared" si="74"/>
        <v>0</v>
      </c>
      <c r="BR275" s="56">
        <f t="shared" si="88"/>
        <v>91</v>
      </c>
      <c r="BS275" s="15">
        <f t="shared" si="90"/>
        <v>3.816</v>
      </c>
      <c r="BT275" s="7">
        <f t="shared" si="91"/>
        <v>78.84</v>
      </c>
      <c r="BU275" s="61">
        <f t="shared" si="96"/>
        <v>3.306081758241758</v>
      </c>
      <c r="BV275" s="61">
        <f t="shared" si="92"/>
        <v>2.8891425758241756</v>
      </c>
      <c r="BW275" s="61">
        <f t="shared" si="93"/>
        <v>1.8410672308043954</v>
      </c>
      <c r="BX275" s="61">
        <f t="shared" si="94"/>
        <v>2.1373859323096123</v>
      </c>
      <c r="BY275" s="61">
        <f t="shared" si="75"/>
        <v>1.463437170004601</v>
      </c>
      <c r="CA275" s="17"/>
      <c r="CB275" s="17"/>
      <c r="CC275" s="17"/>
      <c r="CD275" s="13"/>
      <c r="CF275" s="17"/>
      <c r="CI275" s="34" t="e">
        <f t="shared" si="89"/>
        <v>#DIV/0!</v>
      </c>
    </row>
    <row r="276" spans="1:87" s="14" customFormat="1" ht="12.75">
      <c r="A276" s="33">
        <v>271</v>
      </c>
      <c r="B276" s="14" t="s">
        <v>286</v>
      </c>
      <c r="C276" s="13" t="s">
        <v>275</v>
      </c>
      <c r="D276" s="13">
        <v>99</v>
      </c>
      <c r="E276" s="36">
        <f t="shared" si="83"/>
        <v>0.8353299595301249</v>
      </c>
      <c r="F276" s="56">
        <f t="shared" si="84"/>
        <v>78.84</v>
      </c>
      <c r="G276" s="56">
        <f t="shared" si="85"/>
        <v>91</v>
      </c>
      <c r="H276" s="36">
        <f t="shared" si="86"/>
        <v>0.9697758313564483</v>
      </c>
      <c r="I276" s="36">
        <f t="shared" si="87"/>
        <v>0.6639914564449187</v>
      </c>
      <c r="J276" s="16">
        <v>0</v>
      </c>
      <c r="K276" s="17">
        <v>0</v>
      </c>
      <c r="L276" s="17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3">
        <v>0</v>
      </c>
      <c r="AK276" s="13">
        <v>0</v>
      </c>
      <c r="AL276" s="13">
        <v>0</v>
      </c>
      <c r="AM276" s="13">
        <v>0</v>
      </c>
      <c r="AN276" s="13">
        <v>0</v>
      </c>
      <c r="AO276" s="13">
        <v>0</v>
      </c>
      <c r="AP276" s="13">
        <v>0</v>
      </c>
      <c r="AQ276" s="13">
        <v>0</v>
      </c>
      <c r="AR276" s="13">
        <v>0</v>
      </c>
      <c r="AS276" s="13">
        <v>0</v>
      </c>
      <c r="AT276" s="13">
        <v>0</v>
      </c>
      <c r="AU276" s="13">
        <v>0</v>
      </c>
      <c r="AV276" s="13">
        <v>0</v>
      </c>
      <c r="AW276" s="13">
        <v>0</v>
      </c>
      <c r="AX276" s="13">
        <v>0</v>
      </c>
      <c r="AY276" s="13">
        <v>0</v>
      </c>
      <c r="AZ276" s="13">
        <v>0</v>
      </c>
      <c r="BA276" s="13">
        <v>0</v>
      </c>
      <c r="BB276" s="13">
        <v>0</v>
      </c>
      <c r="BC276" s="13">
        <v>0</v>
      </c>
      <c r="BD276" s="13">
        <v>0</v>
      </c>
      <c r="BE276" s="13">
        <v>0</v>
      </c>
      <c r="BF276" s="13">
        <v>0</v>
      </c>
      <c r="BG276" s="13">
        <v>0</v>
      </c>
      <c r="BH276" s="13">
        <v>0</v>
      </c>
      <c r="BI276" s="13">
        <v>0</v>
      </c>
      <c r="BJ276" s="13">
        <v>0</v>
      </c>
      <c r="BL276" s="22"/>
      <c r="BM276" s="22"/>
      <c r="BN276" s="56">
        <f aca="true" t="shared" si="97" ref="BN276:BN281">IF(0.98*(100-(S276-(S276*BM276/100))-N276-X276-Y276)*1&gt;1,0.98*(100-(S276-(S276*BM276/100))-N276-X276-Y276),0)</f>
        <v>98</v>
      </c>
      <c r="BO276" s="57">
        <f t="shared" si="95"/>
        <v>0</v>
      </c>
      <c r="BP276" s="22">
        <f t="shared" si="79"/>
        <v>0</v>
      </c>
      <c r="BQ276" s="56">
        <f aca="true" t="shared" si="98" ref="BQ276:BQ281">IF(S276&gt;0,0.75*((S276-(S276*BM276/100))-(S276*U276/100))*(1-((S276*U276/100)/(S276-(S276*BM276/100)))^0.667),0)</f>
        <v>0</v>
      </c>
      <c r="BR276" s="56">
        <f t="shared" si="88"/>
        <v>91</v>
      </c>
      <c r="BS276" s="15">
        <f t="shared" si="90"/>
        <v>3.816</v>
      </c>
      <c r="BT276" s="7">
        <f t="shared" si="91"/>
        <v>78.84</v>
      </c>
      <c r="BU276" s="61">
        <f t="shared" si="96"/>
        <v>3.306081758241758</v>
      </c>
      <c r="BV276" s="61">
        <f t="shared" si="92"/>
        <v>2.8891425758241756</v>
      </c>
      <c r="BW276" s="61">
        <f t="shared" si="93"/>
        <v>1.8410672308043954</v>
      </c>
      <c r="BX276" s="61">
        <f t="shared" si="94"/>
        <v>2.1373859323096123</v>
      </c>
      <c r="BY276" s="61">
        <f t="shared" si="75"/>
        <v>1.463437170004601</v>
      </c>
      <c r="CA276" s="17"/>
      <c r="CB276" s="17"/>
      <c r="CC276" s="17"/>
      <c r="CD276" s="13"/>
      <c r="CF276" s="17"/>
      <c r="CI276" s="34" t="e">
        <f t="shared" si="89"/>
        <v>#DIV/0!</v>
      </c>
    </row>
    <row r="277" spans="1:87" s="14" customFormat="1" ht="12.75">
      <c r="A277" s="33">
        <v>272</v>
      </c>
      <c r="B277" s="14" t="s">
        <v>286</v>
      </c>
      <c r="C277" s="13" t="s">
        <v>275</v>
      </c>
      <c r="D277" s="13">
        <v>99</v>
      </c>
      <c r="E277" s="36">
        <f t="shared" si="83"/>
        <v>0.8353299595301249</v>
      </c>
      <c r="F277" s="56">
        <f t="shared" si="84"/>
        <v>78.84</v>
      </c>
      <c r="G277" s="56">
        <f t="shared" si="85"/>
        <v>91</v>
      </c>
      <c r="H277" s="36">
        <f t="shared" si="86"/>
        <v>0.9697758313564483</v>
      </c>
      <c r="I277" s="36">
        <f t="shared" si="87"/>
        <v>0.6639914564449187</v>
      </c>
      <c r="J277" s="16">
        <v>0</v>
      </c>
      <c r="K277" s="17">
        <v>0</v>
      </c>
      <c r="L277" s="17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3">
        <v>0</v>
      </c>
      <c r="AL277" s="13">
        <v>0</v>
      </c>
      <c r="AM277" s="13">
        <v>0</v>
      </c>
      <c r="AN277" s="13">
        <v>0</v>
      </c>
      <c r="AO277" s="13">
        <v>0</v>
      </c>
      <c r="AP277" s="13">
        <v>0</v>
      </c>
      <c r="AQ277" s="13">
        <v>0</v>
      </c>
      <c r="AR277" s="13">
        <v>0</v>
      </c>
      <c r="AS277" s="13">
        <v>0</v>
      </c>
      <c r="AT277" s="13">
        <v>0</v>
      </c>
      <c r="AU277" s="13">
        <v>0</v>
      </c>
      <c r="AV277" s="13">
        <v>0</v>
      </c>
      <c r="AW277" s="13">
        <v>0</v>
      </c>
      <c r="AX277" s="13">
        <v>0</v>
      </c>
      <c r="AY277" s="13">
        <v>0</v>
      </c>
      <c r="AZ277" s="13">
        <v>0</v>
      </c>
      <c r="BA277" s="13">
        <v>0</v>
      </c>
      <c r="BB277" s="13">
        <v>0</v>
      </c>
      <c r="BC277" s="13">
        <v>0</v>
      </c>
      <c r="BD277" s="13">
        <v>0</v>
      </c>
      <c r="BE277" s="13">
        <v>0</v>
      </c>
      <c r="BF277" s="13">
        <v>0</v>
      </c>
      <c r="BG277" s="13">
        <v>0</v>
      </c>
      <c r="BH277" s="13">
        <v>0</v>
      </c>
      <c r="BI277" s="13">
        <v>0</v>
      </c>
      <c r="BJ277" s="13">
        <v>0</v>
      </c>
      <c r="BL277" s="22"/>
      <c r="BM277" s="22"/>
      <c r="BN277" s="56">
        <f t="shared" si="97"/>
        <v>98</v>
      </c>
      <c r="BO277" s="57">
        <f t="shared" si="95"/>
        <v>0</v>
      </c>
      <c r="BP277" s="22">
        <f t="shared" si="79"/>
        <v>0</v>
      </c>
      <c r="BQ277" s="56">
        <f t="shared" si="98"/>
        <v>0</v>
      </c>
      <c r="BR277" s="56">
        <f t="shared" si="88"/>
        <v>91</v>
      </c>
      <c r="BS277" s="15">
        <f t="shared" si="90"/>
        <v>3.816</v>
      </c>
      <c r="BT277" s="7">
        <f t="shared" si="91"/>
        <v>78.84</v>
      </c>
      <c r="BU277" s="61">
        <f t="shared" si="96"/>
        <v>3.306081758241758</v>
      </c>
      <c r="BV277" s="61">
        <f t="shared" si="92"/>
        <v>2.8891425758241756</v>
      </c>
      <c r="BW277" s="61">
        <f t="shared" si="93"/>
        <v>1.8410672308043954</v>
      </c>
      <c r="BX277" s="61">
        <f t="shared" si="94"/>
        <v>2.1373859323096123</v>
      </c>
      <c r="BY277" s="61">
        <f t="shared" si="75"/>
        <v>1.463437170004601</v>
      </c>
      <c r="CA277" s="17"/>
      <c r="CB277" s="17"/>
      <c r="CC277" s="17"/>
      <c r="CD277" s="13"/>
      <c r="CF277" s="17"/>
      <c r="CI277" s="34" t="e">
        <f t="shared" si="89"/>
        <v>#DIV/0!</v>
      </c>
    </row>
    <row r="278" spans="1:87" ht="12.75">
      <c r="A278" s="33">
        <v>273</v>
      </c>
      <c r="B278" s="51" t="s">
        <v>292</v>
      </c>
      <c r="C278" s="47" t="s">
        <v>46</v>
      </c>
      <c r="D278" s="49">
        <v>12.5</v>
      </c>
      <c r="E278" s="36">
        <f t="shared" si="83"/>
        <v>0</v>
      </c>
      <c r="F278" s="56">
        <f t="shared" si="84"/>
        <v>98.80544</v>
      </c>
      <c r="G278" s="56">
        <f t="shared" si="85"/>
        <v>122.196</v>
      </c>
      <c r="H278" s="36">
        <f t="shared" si="86"/>
        <v>0</v>
      </c>
      <c r="I278" s="36">
        <f t="shared" si="87"/>
        <v>0</v>
      </c>
      <c r="J278" s="47">
        <v>0</v>
      </c>
      <c r="K278" s="50">
        <v>0</v>
      </c>
      <c r="L278" s="47">
        <v>0</v>
      </c>
      <c r="M278" s="47">
        <v>0</v>
      </c>
      <c r="N278" s="47">
        <v>25.4</v>
      </c>
      <c r="O278" s="47">
        <v>0</v>
      </c>
      <c r="P278" s="47">
        <v>0</v>
      </c>
      <c r="Q278" s="47">
        <v>0</v>
      </c>
      <c r="R278" s="47">
        <v>0</v>
      </c>
      <c r="S278" s="47">
        <v>0</v>
      </c>
      <c r="T278" s="47">
        <v>0</v>
      </c>
      <c r="U278" s="49">
        <v>0</v>
      </c>
      <c r="V278" s="47">
        <v>0</v>
      </c>
      <c r="W278" s="49">
        <v>0</v>
      </c>
      <c r="X278" s="47">
        <v>30.8</v>
      </c>
      <c r="Y278" s="49">
        <v>6.3</v>
      </c>
      <c r="Z278" s="47">
        <v>0</v>
      </c>
      <c r="AA278" s="47">
        <v>0</v>
      </c>
      <c r="AB278" s="47">
        <v>0</v>
      </c>
      <c r="AC278" s="47">
        <v>0</v>
      </c>
      <c r="AD278" s="47">
        <v>0</v>
      </c>
      <c r="AE278" s="47">
        <v>0</v>
      </c>
      <c r="AF278" s="47">
        <v>0</v>
      </c>
      <c r="AG278" s="47">
        <v>0</v>
      </c>
      <c r="AH278" s="47">
        <v>0</v>
      </c>
      <c r="AI278" s="47">
        <v>0</v>
      </c>
      <c r="AJ278" s="47">
        <v>1</v>
      </c>
      <c r="AK278" s="47">
        <v>0.75</v>
      </c>
      <c r="AL278" s="47">
        <v>0.1</v>
      </c>
      <c r="AM278" s="47">
        <v>1.23</v>
      </c>
      <c r="AN278" s="47">
        <v>0.32</v>
      </c>
      <c r="AO278" s="47">
        <v>0.4</v>
      </c>
      <c r="AP278" s="47">
        <v>0.92</v>
      </c>
      <c r="AQ278" s="47">
        <v>4.1</v>
      </c>
      <c r="AR278" s="47">
        <v>38</v>
      </c>
      <c r="AS278" s="47">
        <v>0.8</v>
      </c>
      <c r="AT278" s="47">
        <v>0.4</v>
      </c>
      <c r="AU278" s="47">
        <v>0.16</v>
      </c>
      <c r="AV278" s="47">
        <v>0.01</v>
      </c>
      <c r="AW278" s="47">
        <v>0.15</v>
      </c>
      <c r="AX278" s="47">
        <v>0</v>
      </c>
      <c r="AY278" s="47">
        <v>0</v>
      </c>
      <c r="AZ278" s="47">
        <v>0</v>
      </c>
      <c r="BA278" s="47">
        <v>0</v>
      </c>
      <c r="BB278" s="47">
        <v>0</v>
      </c>
      <c r="BC278" s="47">
        <v>0</v>
      </c>
      <c r="BD278" s="47">
        <v>0</v>
      </c>
      <c r="BE278" s="47">
        <v>0</v>
      </c>
      <c r="BF278" s="47">
        <v>0</v>
      </c>
      <c r="BG278" s="47">
        <v>0</v>
      </c>
      <c r="BH278" s="47">
        <v>0</v>
      </c>
      <c r="BI278" s="47">
        <v>0</v>
      </c>
      <c r="BJ278" s="47">
        <v>0</v>
      </c>
      <c r="BL278" s="33">
        <v>0.01</v>
      </c>
      <c r="BM278" s="33">
        <v>0.01</v>
      </c>
      <c r="BN278" s="56">
        <f t="shared" si="97"/>
        <v>36.75</v>
      </c>
      <c r="BO278" s="57">
        <f t="shared" si="95"/>
        <v>25.395999999999997</v>
      </c>
      <c r="BP278" s="33">
        <f t="shared" si="79"/>
        <v>29.8</v>
      </c>
      <c r="BQ278" s="56">
        <f t="shared" si="98"/>
        <v>0</v>
      </c>
      <c r="BR278" s="56">
        <f t="shared" si="88"/>
        <v>122.196</v>
      </c>
      <c r="BS278" s="36">
        <v>0</v>
      </c>
      <c r="BT278" s="7">
        <f t="shared" si="91"/>
        <v>98.80544</v>
      </c>
      <c r="BU278" s="61">
        <f t="shared" si="96"/>
        <v>0</v>
      </c>
      <c r="BV278" s="61">
        <f t="shared" si="92"/>
        <v>0</v>
      </c>
      <c r="BW278" s="61">
        <f t="shared" si="93"/>
        <v>0</v>
      </c>
      <c r="BX278" s="61">
        <f t="shared" si="94"/>
        <v>0</v>
      </c>
      <c r="BY278" s="61">
        <f t="shared" si="75"/>
        <v>0</v>
      </c>
      <c r="CI278" s="34" t="e">
        <f t="shared" si="89"/>
        <v>#DIV/0!</v>
      </c>
    </row>
    <row r="279" spans="1:87" ht="12.75">
      <c r="A279" s="33">
        <v>274</v>
      </c>
      <c r="B279" s="51" t="s">
        <v>293</v>
      </c>
      <c r="C279" s="47" t="s">
        <v>46</v>
      </c>
      <c r="D279" s="49">
        <v>12.5</v>
      </c>
      <c r="E279" s="36">
        <f t="shared" si="83"/>
        <v>0</v>
      </c>
      <c r="F279" s="56">
        <f t="shared" si="84"/>
        <v>81.85568</v>
      </c>
      <c r="G279" s="56">
        <f t="shared" si="85"/>
        <v>95.712</v>
      </c>
      <c r="H279" s="36">
        <f t="shared" si="86"/>
        <v>0</v>
      </c>
      <c r="I279" s="36">
        <f t="shared" si="87"/>
        <v>0</v>
      </c>
      <c r="J279" s="47">
        <v>0</v>
      </c>
      <c r="K279" s="50">
        <v>0</v>
      </c>
      <c r="L279" s="47">
        <v>0</v>
      </c>
      <c r="M279" s="47">
        <v>0</v>
      </c>
      <c r="N279" s="47">
        <v>22</v>
      </c>
      <c r="O279" s="47">
        <v>0</v>
      </c>
      <c r="P279" s="47">
        <v>0</v>
      </c>
      <c r="Q279" s="47">
        <v>0</v>
      </c>
      <c r="R279" s="47">
        <v>0</v>
      </c>
      <c r="S279" s="47">
        <v>0</v>
      </c>
      <c r="T279" s="47">
        <v>0</v>
      </c>
      <c r="U279" s="49">
        <v>0</v>
      </c>
      <c r="V279" s="47">
        <v>0</v>
      </c>
      <c r="W279" s="49">
        <v>0</v>
      </c>
      <c r="X279" s="47">
        <v>10</v>
      </c>
      <c r="Y279" s="49">
        <v>6.3</v>
      </c>
      <c r="Z279" s="47">
        <v>0</v>
      </c>
      <c r="AA279" s="47">
        <v>0</v>
      </c>
      <c r="AB279" s="47">
        <v>0</v>
      </c>
      <c r="AC279" s="47">
        <v>0</v>
      </c>
      <c r="AD279" s="47">
        <v>0</v>
      </c>
      <c r="AE279" s="47">
        <v>0</v>
      </c>
      <c r="AF279" s="47">
        <v>0</v>
      </c>
      <c r="AG279" s="47">
        <v>0</v>
      </c>
      <c r="AH279" s="47">
        <v>0</v>
      </c>
      <c r="AI279" s="47">
        <v>0</v>
      </c>
      <c r="AJ279" s="47">
        <v>1</v>
      </c>
      <c r="AK279" s="47">
        <v>0.7</v>
      </c>
      <c r="AL279" s="47">
        <v>0.07</v>
      </c>
      <c r="AM279" s="47">
        <v>0.65</v>
      </c>
      <c r="AN279" s="47">
        <v>0.29</v>
      </c>
      <c r="AO279" s="47">
        <v>0.4</v>
      </c>
      <c r="AP279" s="47">
        <v>0.25</v>
      </c>
      <c r="AQ279" s="47">
        <v>100</v>
      </c>
      <c r="AR279" s="47">
        <v>40</v>
      </c>
      <c r="AS279" s="47">
        <v>10</v>
      </c>
      <c r="AT279" s="47">
        <v>40</v>
      </c>
      <c r="AU279" s="47">
        <v>0.3</v>
      </c>
      <c r="AV279" s="47">
        <v>0.11</v>
      </c>
      <c r="AW279" s="47">
        <v>0.5</v>
      </c>
      <c r="AX279" s="47">
        <v>0</v>
      </c>
      <c r="AY279" s="47">
        <v>0</v>
      </c>
      <c r="AZ279" s="47">
        <v>0</v>
      </c>
      <c r="BA279" s="47">
        <v>0</v>
      </c>
      <c r="BB279" s="47">
        <v>0</v>
      </c>
      <c r="BC279" s="47">
        <v>0</v>
      </c>
      <c r="BD279" s="47">
        <v>0</v>
      </c>
      <c r="BE279" s="47">
        <v>0</v>
      </c>
      <c r="BF279" s="47">
        <v>0</v>
      </c>
      <c r="BG279" s="47">
        <v>0</v>
      </c>
      <c r="BH279" s="47">
        <v>0</v>
      </c>
      <c r="BI279" s="47">
        <v>0</v>
      </c>
      <c r="BJ279" s="47">
        <v>0</v>
      </c>
      <c r="BL279" s="33">
        <v>0.01</v>
      </c>
      <c r="BM279" s="33">
        <v>0.01</v>
      </c>
      <c r="BN279" s="56">
        <f t="shared" si="97"/>
        <v>60.466</v>
      </c>
      <c r="BO279" s="57">
        <f t="shared" si="95"/>
        <v>21.996</v>
      </c>
      <c r="BP279" s="33">
        <f t="shared" si="79"/>
        <v>9</v>
      </c>
      <c r="BQ279" s="56">
        <f t="shared" si="98"/>
        <v>0</v>
      </c>
      <c r="BR279" s="56">
        <f t="shared" si="88"/>
        <v>95.712</v>
      </c>
      <c r="BS279" s="36">
        <v>0</v>
      </c>
      <c r="BT279" s="7">
        <f t="shared" si="91"/>
        <v>81.85568</v>
      </c>
      <c r="BU279" s="61">
        <f t="shared" si="96"/>
        <v>0</v>
      </c>
      <c r="BV279" s="61">
        <f t="shared" si="92"/>
        <v>0</v>
      </c>
      <c r="BW279" s="61">
        <f t="shared" si="93"/>
        <v>0</v>
      </c>
      <c r="BX279" s="61">
        <f t="shared" si="94"/>
        <v>0</v>
      </c>
      <c r="BY279" s="61">
        <f t="shared" si="75"/>
        <v>0</v>
      </c>
      <c r="CI279" s="34" t="e">
        <f t="shared" si="89"/>
        <v>#DIV/0!</v>
      </c>
    </row>
    <row r="280" spans="1:87" ht="12.75">
      <c r="A280" s="33">
        <v>275</v>
      </c>
      <c r="B280" s="51" t="s">
        <v>294</v>
      </c>
      <c r="C280" s="47" t="s">
        <v>46</v>
      </c>
      <c r="D280" s="47">
        <v>90</v>
      </c>
      <c r="E280" s="36">
        <f t="shared" si="83"/>
        <v>0.8552836476697896</v>
      </c>
      <c r="F280" s="56">
        <f t="shared" si="84"/>
        <v>75.046268416</v>
      </c>
      <c r="G280" s="56">
        <f t="shared" si="85"/>
        <v>85.07229439999999</v>
      </c>
      <c r="H280" s="36">
        <f t="shared" si="86"/>
        <v>0.970376119759707</v>
      </c>
      <c r="I280" s="36">
        <f t="shared" si="87"/>
        <v>0.6644993556842936</v>
      </c>
      <c r="J280" s="49">
        <v>0</v>
      </c>
      <c r="K280" s="50">
        <v>0</v>
      </c>
      <c r="L280" s="50">
        <v>0</v>
      </c>
      <c r="M280" s="47">
        <v>0</v>
      </c>
      <c r="N280" s="47">
        <v>18</v>
      </c>
      <c r="O280" s="47">
        <v>0</v>
      </c>
      <c r="P280" s="47">
        <v>15</v>
      </c>
      <c r="Q280" s="47">
        <v>85</v>
      </c>
      <c r="R280" s="3">
        <v>11.6</v>
      </c>
      <c r="S280" s="3">
        <v>12.8</v>
      </c>
      <c r="T280" s="47">
        <v>0</v>
      </c>
      <c r="U280" s="49">
        <v>0</v>
      </c>
      <c r="V280" s="49">
        <v>61</v>
      </c>
      <c r="W280" s="49">
        <v>90</v>
      </c>
      <c r="X280" s="3">
        <v>3</v>
      </c>
      <c r="Y280" s="3">
        <v>5</v>
      </c>
      <c r="Z280" s="47">
        <v>0</v>
      </c>
      <c r="AA280" s="47">
        <v>0</v>
      </c>
      <c r="AB280" s="47">
        <v>0</v>
      </c>
      <c r="AC280" s="47">
        <v>0</v>
      </c>
      <c r="AD280" s="47">
        <v>0</v>
      </c>
      <c r="AE280" s="47">
        <v>0</v>
      </c>
      <c r="AF280" s="47">
        <v>0</v>
      </c>
      <c r="AG280" s="47">
        <v>0</v>
      </c>
      <c r="AH280" s="47">
        <v>0</v>
      </c>
      <c r="AI280" s="47">
        <v>0</v>
      </c>
      <c r="AJ280" s="6">
        <v>0.7</v>
      </c>
      <c r="AK280" s="6">
        <v>0.45</v>
      </c>
      <c r="AL280" s="6">
        <v>0.1</v>
      </c>
      <c r="AM280" s="6">
        <v>0.65</v>
      </c>
      <c r="AN280" s="6">
        <v>0.2</v>
      </c>
      <c r="AO280" s="6">
        <v>0.15</v>
      </c>
      <c r="AP280" s="6">
        <v>0</v>
      </c>
      <c r="AQ280" s="6">
        <v>75</v>
      </c>
      <c r="AR280" s="6">
        <v>40</v>
      </c>
      <c r="AS280" s="6">
        <v>10</v>
      </c>
      <c r="AT280" s="6">
        <v>40</v>
      </c>
      <c r="AU280" s="6">
        <v>0.12</v>
      </c>
      <c r="AV280" s="6">
        <v>0.3</v>
      </c>
      <c r="AW280" s="6">
        <v>0.25</v>
      </c>
      <c r="AX280" s="47">
        <v>0</v>
      </c>
      <c r="AY280" s="47">
        <v>0</v>
      </c>
      <c r="AZ280" s="47">
        <v>0</v>
      </c>
      <c r="BA280" s="47">
        <v>0</v>
      </c>
      <c r="BB280" s="47">
        <v>0</v>
      </c>
      <c r="BC280" s="47">
        <v>0</v>
      </c>
      <c r="BD280" s="47">
        <v>0</v>
      </c>
      <c r="BE280" s="47">
        <v>0</v>
      </c>
      <c r="BF280" s="47">
        <v>0</v>
      </c>
      <c r="BG280" s="47">
        <v>0</v>
      </c>
      <c r="BH280" s="47">
        <v>0</v>
      </c>
      <c r="BI280" s="47">
        <v>0</v>
      </c>
      <c r="BJ280" s="47">
        <v>0</v>
      </c>
      <c r="BL280" s="33">
        <v>0.01</v>
      </c>
      <c r="BM280" s="33">
        <v>0.01</v>
      </c>
      <c r="BN280" s="56">
        <f t="shared" si="97"/>
        <v>59.97725439999999</v>
      </c>
      <c r="BO280" s="57">
        <f t="shared" si="95"/>
        <v>17.996</v>
      </c>
      <c r="BP280" s="33">
        <f t="shared" si="79"/>
        <v>2</v>
      </c>
      <c r="BQ280" s="56">
        <f t="shared" si="98"/>
        <v>9.59904</v>
      </c>
      <c r="BR280" s="56">
        <f t="shared" si="88"/>
        <v>85.07229439999999</v>
      </c>
      <c r="BS280" s="36">
        <f t="shared" si="90"/>
        <v>3.8179803647999995</v>
      </c>
      <c r="BT280" s="7">
        <f t="shared" si="91"/>
        <v>75.046268416</v>
      </c>
      <c r="BU280" s="61">
        <f t="shared" si="96"/>
        <v>3.368019885729077</v>
      </c>
      <c r="BV280" s="61">
        <f t="shared" si="92"/>
        <v>2.951700084586368</v>
      </c>
      <c r="BW280" s="61">
        <f t="shared" si="93"/>
        <v>1.8850451594642164</v>
      </c>
      <c r="BX280" s="61">
        <f t="shared" si="94"/>
        <v>2.1387089679503943</v>
      </c>
      <c r="BY280" s="61">
        <f t="shared" si="75"/>
        <v>1.4645565799281832</v>
      </c>
      <c r="CI280" s="34">
        <f t="shared" si="89"/>
        <v>1</v>
      </c>
    </row>
    <row r="281" spans="1:87" ht="12.75">
      <c r="A281" s="33">
        <v>276</v>
      </c>
      <c r="B281" s="51" t="s">
        <v>295</v>
      </c>
      <c r="C281" s="47" t="s">
        <v>46</v>
      </c>
      <c r="D281" s="47">
        <v>90</v>
      </c>
      <c r="E281" s="36">
        <f t="shared" si="83"/>
        <v>0.8368737128643078</v>
      </c>
      <c r="F281" s="56">
        <f t="shared" si="84"/>
        <v>74.25530496</v>
      </c>
      <c r="G281" s="56">
        <f t="shared" si="85"/>
        <v>83.836414</v>
      </c>
      <c r="H281" s="36">
        <f t="shared" si="86"/>
        <v>0.9460785550451933</v>
      </c>
      <c r="I281" s="36">
        <f t="shared" si="87"/>
        <v>0.6438913850011503</v>
      </c>
      <c r="J281" s="49">
        <v>0</v>
      </c>
      <c r="K281" s="50">
        <v>0</v>
      </c>
      <c r="L281" s="50">
        <v>0</v>
      </c>
      <c r="M281" s="47">
        <v>0</v>
      </c>
      <c r="N281" s="47">
        <v>16</v>
      </c>
      <c r="O281" s="47">
        <v>22</v>
      </c>
      <c r="P281" s="47">
        <v>10</v>
      </c>
      <c r="Q281" s="47">
        <v>90</v>
      </c>
      <c r="R281" s="3">
        <v>8</v>
      </c>
      <c r="S281" s="3">
        <v>18</v>
      </c>
      <c r="T281" s="47">
        <v>0</v>
      </c>
      <c r="U281" s="49">
        <v>0</v>
      </c>
      <c r="V281" s="49">
        <v>58</v>
      </c>
      <c r="W281" s="49">
        <v>90</v>
      </c>
      <c r="X281" s="3">
        <v>3</v>
      </c>
      <c r="Y281" s="3">
        <v>5</v>
      </c>
      <c r="Z281" s="47">
        <v>0</v>
      </c>
      <c r="AA281" s="47">
        <v>0</v>
      </c>
      <c r="AB281" s="47">
        <v>0</v>
      </c>
      <c r="AC281" s="47">
        <v>0</v>
      </c>
      <c r="AD281" s="47">
        <v>0</v>
      </c>
      <c r="AE281" s="47">
        <v>0</v>
      </c>
      <c r="AF281" s="47">
        <v>0</v>
      </c>
      <c r="AG281" s="47">
        <v>0</v>
      </c>
      <c r="AH281" s="47">
        <v>0</v>
      </c>
      <c r="AI281" s="47">
        <v>0</v>
      </c>
      <c r="AJ281" s="6">
        <v>0.6</v>
      </c>
      <c r="AK281" s="6">
        <v>0.4</v>
      </c>
      <c r="AL281" s="6">
        <v>0.1</v>
      </c>
      <c r="AM281" s="6">
        <v>0.65</v>
      </c>
      <c r="AN281" s="6">
        <v>0.2</v>
      </c>
      <c r="AO281" s="6">
        <v>0.14</v>
      </c>
      <c r="AP281" s="6">
        <v>0</v>
      </c>
      <c r="AQ281" s="6">
        <v>50</v>
      </c>
      <c r="AR281" s="6">
        <v>40</v>
      </c>
      <c r="AS281" s="6">
        <v>10</v>
      </c>
      <c r="AT281" s="6">
        <v>40</v>
      </c>
      <c r="AU281" s="6">
        <v>0.1</v>
      </c>
      <c r="AV281" s="6">
        <v>0.3</v>
      </c>
      <c r="AW281" s="6">
        <v>0.25</v>
      </c>
      <c r="AX281" s="47">
        <v>0</v>
      </c>
      <c r="AY281" s="47">
        <v>0</v>
      </c>
      <c r="AZ281" s="47">
        <v>0</v>
      </c>
      <c r="BA281" s="47">
        <v>0</v>
      </c>
      <c r="BB281" s="47">
        <v>0</v>
      </c>
      <c r="BC281" s="47">
        <v>0</v>
      </c>
      <c r="BD281" s="47">
        <v>0</v>
      </c>
      <c r="BE281" s="47">
        <v>0</v>
      </c>
      <c r="BF281" s="47">
        <v>0</v>
      </c>
      <c r="BG281" s="47">
        <v>0</v>
      </c>
      <c r="BH281" s="47">
        <v>0</v>
      </c>
      <c r="BI281" s="47">
        <v>0</v>
      </c>
      <c r="BJ281" s="47">
        <v>0</v>
      </c>
      <c r="BL281" s="33">
        <v>0.01</v>
      </c>
      <c r="BM281" s="33">
        <v>0.01</v>
      </c>
      <c r="BN281" s="56">
        <f t="shared" si="97"/>
        <v>56.841764000000005</v>
      </c>
      <c r="BO281" s="57">
        <f>IF(N281&gt;0,IF(C281="F",N281*EXP(-1.2*(BL281/N281)),(1-(0.4*(BL281/N281)))*N281),0)</f>
        <v>15.996</v>
      </c>
      <c r="BP281" s="33">
        <f t="shared" si="79"/>
        <v>2</v>
      </c>
      <c r="BQ281" s="56">
        <f t="shared" si="98"/>
        <v>13.498650000000001</v>
      </c>
      <c r="BR281" s="56">
        <f>IF(BN281+BO281+BP281*2.25+BQ281-7&gt;0,BN281+BO281+BP281*2.25+BQ281-7,0)</f>
        <v>83.836414</v>
      </c>
      <c r="BS281" s="36">
        <f t="shared" si="90"/>
        <v>3.738073388</v>
      </c>
      <c r="BT281" s="7">
        <f t="shared" si="91"/>
        <v>74.25530496</v>
      </c>
      <c r="BU281" s="61">
        <f>IF(BR281&gt;0,(BR281-((0.18*BR281)-10.3)*2)/BR281*BS281,0)</f>
        <v>3.310873714002133</v>
      </c>
      <c r="BV281" s="61">
        <f t="shared" si="92"/>
        <v>2.893982451142154</v>
      </c>
      <c r="BW281" s="61">
        <f t="shared" si="93"/>
        <v>1.8444696631529345</v>
      </c>
      <c r="BX281" s="61">
        <f t="shared" si="94"/>
        <v>2.0851571353196063</v>
      </c>
      <c r="BY281" s="61">
        <f t="shared" si="75"/>
        <v>1.4191366125425353</v>
      </c>
      <c r="CI281" s="34">
        <f t="shared" si="89"/>
        <v>1</v>
      </c>
    </row>
    <row r="282" spans="16:17" ht="12.75">
      <c r="P282" s="47"/>
      <c r="Q282" s="47"/>
    </row>
    <row r="283" spans="16:17" ht="12.75">
      <c r="P283" s="47"/>
      <c r="Q283" s="47"/>
    </row>
    <row r="284" spans="16:17" ht="12.75">
      <c r="P284" s="47"/>
      <c r="Q284" s="47"/>
    </row>
    <row r="285" spans="16:17" ht="12.75">
      <c r="P285" s="47"/>
      <c r="Q285" s="47"/>
    </row>
    <row r="286" spans="16:17" ht="12.75">
      <c r="P286" s="47"/>
      <c r="Q286" s="47"/>
    </row>
    <row r="287" spans="16:17" ht="12.75">
      <c r="P287" s="47"/>
      <c r="Q287" s="47"/>
    </row>
    <row r="288" spans="16:17" ht="12.75">
      <c r="P288" s="47"/>
      <c r="Q288" s="47"/>
    </row>
    <row r="289" spans="16:17" ht="12.75">
      <c r="P289" s="47"/>
      <c r="Q289" s="47"/>
    </row>
    <row r="290" spans="16:17" ht="12.75">
      <c r="P290" s="47"/>
      <c r="Q290" s="47"/>
    </row>
    <row r="291" spans="16:17" ht="12.75">
      <c r="P291" s="47"/>
      <c r="Q291" s="47"/>
    </row>
    <row r="292" spans="16:17" ht="12.75">
      <c r="P292" s="47"/>
      <c r="Q292" s="47"/>
    </row>
    <row r="293" spans="16:17" ht="12.75">
      <c r="P293" s="47"/>
      <c r="Q293" s="47"/>
    </row>
    <row r="294" spans="16:17" ht="12.75">
      <c r="P294" s="47"/>
      <c r="Q294" s="47"/>
    </row>
    <row r="295" spans="16:17" ht="12.75">
      <c r="P295" s="47"/>
      <c r="Q295" s="47"/>
    </row>
    <row r="296" spans="16:17" ht="12.75">
      <c r="P296" s="47"/>
      <c r="Q296" s="47"/>
    </row>
    <row r="297" spans="16:17" ht="12.75">
      <c r="P297" s="47"/>
      <c r="Q297" s="47"/>
    </row>
    <row r="298" spans="16:17" ht="12.75">
      <c r="P298" s="47"/>
      <c r="Q298" s="47"/>
    </row>
    <row r="299" spans="16:17" ht="12.75">
      <c r="P299" s="47"/>
      <c r="Q299" s="47"/>
    </row>
    <row r="300" spans="16:17" ht="12.75">
      <c r="P300" s="47"/>
      <c r="Q300" s="47"/>
    </row>
    <row r="301" spans="16:17" ht="12.75">
      <c r="P301" s="47"/>
      <c r="Q301" s="47"/>
    </row>
    <row r="302" spans="16:17" ht="12.75">
      <c r="P302" s="47"/>
      <c r="Q302" s="47"/>
    </row>
    <row r="303" spans="16:17" ht="12.75">
      <c r="P303" s="47"/>
      <c r="Q303" s="47"/>
    </row>
    <row r="304" spans="16:17" ht="12.75">
      <c r="P304" s="47"/>
      <c r="Q304" s="47"/>
    </row>
    <row r="305" spans="16:17" ht="12.75">
      <c r="P305" s="47"/>
      <c r="Q305" s="47"/>
    </row>
    <row r="306" spans="16:17" ht="12.75">
      <c r="P306" s="47"/>
      <c r="Q306" s="47"/>
    </row>
    <row r="307" spans="16:17" ht="12.75">
      <c r="P307" s="47"/>
      <c r="Q307" s="47"/>
    </row>
    <row r="308" spans="16:17" ht="12.75">
      <c r="P308" s="47"/>
      <c r="Q308" s="47"/>
    </row>
    <row r="309" spans="16:17" ht="12.75">
      <c r="P309" s="47"/>
      <c r="Q309" s="47"/>
    </row>
    <row r="310" spans="16:17" ht="12.75">
      <c r="P310" s="47"/>
      <c r="Q310" s="47"/>
    </row>
    <row r="311" spans="16:17" ht="12.75">
      <c r="P311" s="47"/>
      <c r="Q311" s="47"/>
    </row>
    <row r="312" spans="16:17" ht="12.75">
      <c r="P312" s="47"/>
      <c r="Q312" s="47"/>
    </row>
    <row r="313" spans="16:17" ht="12.75">
      <c r="P313" s="47"/>
      <c r="Q313" s="47"/>
    </row>
    <row r="314" spans="16:17" ht="12.75">
      <c r="P314" s="47"/>
      <c r="Q314" s="47"/>
    </row>
    <row r="315" spans="16:17" ht="12.75">
      <c r="P315" s="47"/>
      <c r="Q315" s="47"/>
    </row>
    <row r="316" spans="16:17" ht="12.75">
      <c r="P316" s="47"/>
      <c r="Q316" s="47"/>
    </row>
    <row r="317" spans="16:17" ht="12.75">
      <c r="P317" s="47"/>
      <c r="Q317" s="47"/>
    </row>
    <row r="318" spans="16:17" ht="12.75">
      <c r="P318" s="47"/>
      <c r="Q318" s="47"/>
    </row>
    <row r="319" spans="16:17" ht="12.75">
      <c r="P319" s="47"/>
      <c r="Q319" s="47"/>
    </row>
    <row r="320" spans="16:17" ht="12.75">
      <c r="P320" s="47"/>
      <c r="Q320" s="47"/>
    </row>
    <row r="321" spans="16:17" ht="12.75">
      <c r="P321" s="47"/>
      <c r="Q321" s="47"/>
    </row>
    <row r="322" spans="16:17" ht="12.75">
      <c r="P322" s="47"/>
      <c r="Q322" s="47"/>
    </row>
    <row r="323" spans="16:17" ht="12.75">
      <c r="P323" s="47"/>
      <c r="Q323" s="47"/>
    </row>
    <row r="324" spans="16:17" ht="12.75">
      <c r="P324" s="47"/>
      <c r="Q324" s="47"/>
    </row>
    <row r="325" spans="16:17" ht="12.75">
      <c r="P325" s="47"/>
      <c r="Q325" s="47"/>
    </row>
    <row r="326" spans="16:17" ht="12.75">
      <c r="P326" s="47"/>
      <c r="Q326" s="47"/>
    </row>
    <row r="327" spans="16:17" ht="12.75">
      <c r="P327" s="47"/>
      <c r="Q327" s="47"/>
    </row>
    <row r="328" spans="16:17" ht="12.75">
      <c r="P328" s="47"/>
      <c r="Q328" s="47"/>
    </row>
    <row r="329" spans="16:17" ht="12.75">
      <c r="P329" s="47"/>
      <c r="Q329" s="47"/>
    </row>
    <row r="330" spans="16:17" ht="12.75">
      <c r="P330" s="47"/>
      <c r="Q330" s="47"/>
    </row>
    <row r="331" spans="16:17" ht="12.75">
      <c r="P331" s="47"/>
      <c r="Q331" s="47"/>
    </row>
    <row r="332" spans="16:17" ht="12.75">
      <c r="P332" s="47"/>
      <c r="Q332" s="47"/>
    </row>
    <row r="333" spans="16:17" ht="12.75">
      <c r="P333" s="47"/>
      <c r="Q333" s="47"/>
    </row>
    <row r="334" spans="16:17" ht="12.75">
      <c r="P334" s="47"/>
      <c r="Q334" s="47"/>
    </row>
    <row r="335" spans="16:17" ht="12.75">
      <c r="P335" s="47"/>
      <c r="Q335" s="47"/>
    </row>
    <row r="336" spans="16:17" ht="12.75">
      <c r="P336" s="47"/>
      <c r="Q336" s="47"/>
    </row>
    <row r="337" spans="16:17" ht="12.75">
      <c r="P337" s="47"/>
      <c r="Q337" s="47"/>
    </row>
    <row r="338" spans="16:17" ht="12.75">
      <c r="P338" s="47"/>
      <c r="Q338" s="47"/>
    </row>
    <row r="339" spans="16:17" ht="12.75">
      <c r="P339" s="47"/>
      <c r="Q339" s="47"/>
    </row>
    <row r="340" spans="16:17" ht="12.75">
      <c r="P340" s="47"/>
      <c r="Q340" s="47"/>
    </row>
    <row r="341" spans="16:17" ht="12.75">
      <c r="P341" s="47"/>
      <c r="Q341" s="47"/>
    </row>
    <row r="342" spans="16:17" ht="12.75">
      <c r="P342" s="47"/>
      <c r="Q342" s="47"/>
    </row>
    <row r="343" spans="16:17" ht="12.75">
      <c r="P343" s="47"/>
      <c r="Q343" s="47"/>
    </row>
    <row r="344" spans="16:17" ht="12.75">
      <c r="P344" s="47"/>
      <c r="Q344" s="47"/>
    </row>
    <row r="345" spans="16:17" ht="12.75">
      <c r="P345" s="47"/>
      <c r="Q345" s="47"/>
    </row>
    <row r="346" spans="16:17" ht="12.75">
      <c r="P346" s="47"/>
      <c r="Q346" s="47"/>
    </row>
    <row r="347" spans="16:17" ht="12.75">
      <c r="P347" s="47"/>
      <c r="Q347" s="47"/>
    </row>
    <row r="348" spans="16:17" ht="12.75">
      <c r="P348" s="47"/>
      <c r="Q348" s="47"/>
    </row>
    <row r="349" spans="16:17" ht="12.75">
      <c r="P349" s="47"/>
      <c r="Q349" s="47"/>
    </row>
    <row r="350" spans="16:17" ht="12.75">
      <c r="P350" s="47"/>
      <c r="Q350" s="47"/>
    </row>
    <row r="351" spans="16:17" ht="12.75">
      <c r="P351" s="47"/>
      <c r="Q351" s="47"/>
    </row>
    <row r="352" spans="16:17" ht="12.75">
      <c r="P352" s="47"/>
      <c r="Q352" s="47"/>
    </row>
    <row r="353" spans="16:17" ht="12.75">
      <c r="P353" s="47"/>
      <c r="Q353" s="47"/>
    </row>
    <row r="354" spans="16:17" ht="12.75">
      <c r="P354" s="47"/>
      <c r="Q354" s="47"/>
    </row>
    <row r="355" spans="16:17" ht="12.75">
      <c r="P355" s="47"/>
      <c r="Q355" s="47"/>
    </row>
    <row r="356" spans="16:17" ht="12.75">
      <c r="P356" s="47"/>
      <c r="Q356" s="47"/>
    </row>
    <row r="357" spans="16:17" ht="12.75">
      <c r="P357" s="47"/>
      <c r="Q357" s="47"/>
    </row>
    <row r="358" spans="16:17" ht="12.75">
      <c r="P358" s="47"/>
      <c r="Q358" s="47"/>
    </row>
    <row r="359" spans="16:17" ht="12.75">
      <c r="P359" s="47"/>
      <c r="Q359" s="47"/>
    </row>
    <row r="360" spans="16:17" ht="12.75">
      <c r="P360" s="47"/>
      <c r="Q360" s="47"/>
    </row>
    <row r="361" spans="16:17" ht="12.75">
      <c r="P361" s="47"/>
      <c r="Q361" s="47"/>
    </row>
    <row r="362" spans="16:17" ht="12.75">
      <c r="P362" s="47"/>
      <c r="Q362" s="47"/>
    </row>
    <row r="363" spans="16:17" ht="12.75">
      <c r="P363" s="47"/>
      <c r="Q363" s="47"/>
    </row>
    <row r="364" spans="16:17" ht="12.75">
      <c r="P364" s="47"/>
      <c r="Q364" s="47"/>
    </row>
    <row r="365" spans="16:17" ht="12.75">
      <c r="P365" s="47"/>
      <c r="Q365" s="47"/>
    </row>
    <row r="366" spans="16:17" ht="12.75">
      <c r="P366" s="47"/>
      <c r="Q366" s="47"/>
    </row>
    <row r="367" spans="16:17" ht="12.75">
      <c r="P367" s="47"/>
      <c r="Q367" s="47"/>
    </row>
    <row r="368" spans="16:17" ht="12.75">
      <c r="P368" s="47"/>
      <c r="Q368" s="47"/>
    </row>
    <row r="369" spans="16:17" ht="12.75">
      <c r="P369" s="47"/>
      <c r="Q369" s="47"/>
    </row>
    <row r="370" spans="16:17" ht="12.75">
      <c r="P370" s="47"/>
      <c r="Q370" s="47"/>
    </row>
    <row r="371" spans="16:17" ht="12.75">
      <c r="P371" s="47"/>
      <c r="Q371" s="47"/>
    </row>
    <row r="372" spans="16:17" ht="12.75">
      <c r="P372" s="47"/>
      <c r="Q372" s="47"/>
    </row>
    <row r="373" spans="16:17" ht="12.75">
      <c r="P373" s="47"/>
      <c r="Q373" s="47"/>
    </row>
    <row r="374" spans="16:17" ht="12.75">
      <c r="P374" s="47"/>
      <c r="Q374" s="47"/>
    </row>
    <row r="375" spans="16:17" ht="12.75">
      <c r="P375" s="47"/>
      <c r="Q375" s="47"/>
    </row>
    <row r="376" spans="16:17" ht="12.75">
      <c r="P376" s="47"/>
      <c r="Q376" s="47"/>
    </row>
    <row r="377" spans="16:17" ht="12.75">
      <c r="P377" s="47"/>
      <c r="Q377" s="47"/>
    </row>
    <row r="378" spans="16:17" ht="12.75">
      <c r="P378" s="47"/>
      <c r="Q378" s="47"/>
    </row>
    <row r="379" spans="16:17" ht="12.75">
      <c r="P379" s="47"/>
      <c r="Q379" s="47"/>
    </row>
    <row r="380" spans="16:17" ht="12.75">
      <c r="P380" s="47"/>
      <c r="Q380" s="47"/>
    </row>
    <row r="381" spans="16:17" ht="12.75">
      <c r="P381" s="47"/>
      <c r="Q381" s="47"/>
    </row>
    <row r="382" spans="16:17" ht="12.75">
      <c r="P382" s="47"/>
      <c r="Q382" s="47"/>
    </row>
    <row r="383" spans="16:17" ht="12.75">
      <c r="P383" s="47"/>
      <c r="Q383" s="47"/>
    </row>
    <row r="384" spans="16:17" ht="12.75">
      <c r="P384" s="47"/>
      <c r="Q384" s="47"/>
    </row>
    <row r="385" spans="16:17" ht="12.75">
      <c r="P385" s="47"/>
      <c r="Q385" s="47"/>
    </row>
    <row r="386" spans="16:17" ht="12.75">
      <c r="P386" s="47"/>
      <c r="Q386" s="47"/>
    </row>
    <row r="387" spans="16:17" ht="12.75">
      <c r="P387" s="47"/>
      <c r="Q387" s="47"/>
    </row>
    <row r="388" spans="16:17" ht="12.75">
      <c r="P388" s="47"/>
      <c r="Q388" s="47"/>
    </row>
    <row r="389" spans="16:17" ht="12.75">
      <c r="P389" s="47"/>
      <c r="Q389" s="47"/>
    </row>
    <row r="390" spans="16:17" ht="12.75">
      <c r="P390" s="47"/>
      <c r="Q390" s="47"/>
    </row>
    <row r="391" spans="16:17" ht="12.75">
      <c r="P391" s="47"/>
      <c r="Q391" s="47"/>
    </row>
    <row r="392" spans="16:17" ht="12.75">
      <c r="P392" s="47"/>
      <c r="Q392" s="47"/>
    </row>
    <row r="393" spans="16:17" ht="12.75">
      <c r="P393" s="47"/>
      <c r="Q393" s="47"/>
    </row>
    <row r="394" spans="16:17" ht="12.75">
      <c r="P394" s="47"/>
      <c r="Q394" s="47"/>
    </row>
    <row r="395" spans="16:17" ht="12.75">
      <c r="P395" s="47"/>
      <c r="Q395" s="47"/>
    </row>
    <row r="396" spans="16:17" ht="12.75">
      <c r="P396" s="47"/>
      <c r="Q396" s="47"/>
    </row>
    <row r="397" spans="16:17" ht="12.75">
      <c r="P397" s="47"/>
      <c r="Q397" s="47"/>
    </row>
    <row r="398" spans="16:17" ht="12.75">
      <c r="P398" s="47"/>
      <c r="Q398" s="47"/>
    </row>
    <row r="399" spans="16:17" ht="12.75">
      <c r="P399" s="47"/>
      <c r="Q399" s="47"/>
    </row>
    <row r="400" spans="16:17" ht="12.75">
      <c r="P400" s="47"/>
      <c r="Q400" s="47"/>
    </row>
    <row r="401" spans="16:17" ht="12.75">
      <c r="P401" s="47"/>
      <c r="Q401" s="47"/>
    </row>
    <row r="402" spans="16:17" ht="12.75">
      <c r="P402" s="47"/>
      <c r="Q402" s="47"/>
    </row>
    <row r="403" spans="16:17" ht="12.75">
      <c r="P403" s="47"/>
      <c r="Q403" s="47"/>
    </row>
    <row r="404" spans="16:17" ht="12.75">
      <c r="P404" s="47"/>
      <c r="Q404" s="47"/>
    </row>
    <row r="405" spans="16:17" ht="12.75">
      <c r="P405" s="47"/>
      <c r="Q405" s="47"/>
    </row>
    <row r="406" spans="16:17" ht="12.75">
      <c r="P406" s="47"/>
      <c r="Q406" s="47"/>
    </row>
    <row r="407" spans="16:17" ht="12.75">
      <c r="P407" s="47"/>
      <c r="Q407" s="47"/>
    </row>
    <row r="408" spans="16:17" ht="12.75">
      <c r="P408" s="47"/>
      <c r="Q408" s="47"/>
    </row>
    <row r="409" spans="16:17" ht="12.75">
      <c r="P409" s="47"/>
      <c r="Q409" s="47"/>
    </row>
    <row r="410" spans="16:17" ht="12.75">
      <c r="P410" s="47"/>
      <c r="Q410" s="47"/>
    </row>
    <row r="411" spans="16:17" ht="12.75">
      <c r="P411" s="47"/>
      <c r="Q411" s="47"/>
    </row>
    <row r="412" spans="16:17" ht="12.75">
      <c r="P412" s="47"/>
      <c r="Q412" s="47"/>
    </row>
    <row r="413" spans="16:17" ht="12.75">
      <c r="P413" s="47"/>
      <c r="Q413" s="47"/>
    </row>
    <row r="414" spans="16:17" ht="12.75">
      <c r="P414" s="47"/>
      <c r="Q414" s="47"/>
    </row>
    <row r="415" spans="16:17" ht="12.75">
      <c r="P415" s="47"/>
      <c r="Q415" s="47"/>
    </row>
    <row r="416" spans="16:17" ht="12.75">
      <c r="P416" s="47"/>
      <c r="Q416" s="47"/>
    </row>
    <row r="417" spans="16:17" ht="12.75">
      <c r="P417" s="47"/>
      <c r="Q417" s="47"/>
    </row>
    <row r="418" spans="16:17" ht="12.75">
      <c r="P418" s="47"/>
      <c r="Q418" s="47"/>
    </row>
    <row r="419" spans="16:17" ht="12.75">
      <c r="P419" s="47"/>
      <c r="Q419" s="47"/>
    </row>
    <row r="420" spans="16:17" ht="12.75">
      <c r="P420" s="47"/>
      <c r="Q420" s="47"/>
    </row>
    <row r="421" spans="16:17" ht="12.75">
      <c r="P421" s="47"/>
      <c r="Q421" s="47"/>
    </row>
    <row r="422" spans="16:17" ht="12.75">
      <c r="P422" s="47"/>
      <c r="Q422" s="47"/>
    </row>
    <row r="423" spans="16:17" ht="12.75">
      <c r="P423" s="47"/>
      <c r="Q423" s="47"/>
    </row>
    <row r="424" spans="16:17" ht="12.75">
      <c r="P424" s="47"/>
      <c r="Q424" s="47"/>
    </row>
    <row r="425" spans="16:17" ht="12.75">
      <c r="P425" s="47"/>
      <c r="Q425" s="47"/>
    </row>
    <row r="426" spans="16:17" ht="12.75">
      <c r="P426" s="47"/>
      <c r="Q426" s="47"/>
    </row>
    <row r="427" spans="16:17" ht="12.75">
      <c r="P427" s="47"/>
      <c r="Q427" s="47"/>
    </row>
    <row r="428" spans="16:17" ht="12.75">
      <c r="P428" s="47"/>
      <c r="Q428" s="47"/>
    </row>
    <row r="429" spans="16:17" ht="12.75">
      <c r="P429" s="47"/>
      <c r="Q429" s="47"/>
    </row>
    <row r="430" spans="16:17" ht="12.75">
      <c r="P430" s="47"/>
      <c r="Q430" s="47"/>
    </row>
    <row r="431" spans="16:17" ht="12.75">
      <c r="P431" s="47"/>
      <c r="Q431" s="47"/>
    </row>
    <row r="432" spans="16:17" ht="12.75">
      <c r="P432" s="47"/>
      <c r="Q432" s="47"/>
    </row>
    <row r="433" spans="16:17" ht="12.75">
      <c r="P433" s="47"/>
      <c r="Q433" s="47"/>
    </row>
    <row r="434" spans="16:17" ht="12.75">
      <c r="P434" s="47"/>
      <c r="Q434" s="47"/>
    </row>
    <row r="435" spans="16:17" ht="12.75">
      <c r="P435" s="47"/>
      <c r="Q435" s="47"/>
    </row>
    <row r="436" spans="16:17" ht="12.75">
      <c r="P436" s="47"/>
      <c r="Q436" s="47"/>
    </row>
    <row r="437" spans="16:17" ht="12.75">
      <c r="P437" s="47"/>
      <c r="Q437" s="47"/>
    </row>
    <row r="438" spans="16:17" ht="12.75">
      <c r="P438" s="47"/>
      <c r="Q438" s="47"/>
    </row>
    <row r="439" spans="16:17" ht="12.75">
      <c r="P439" s="47"/>
      <c r="Q439" s="47"/>
    </row>
    <row r="440" spans="16:17" ht="12.75">
      <c r="P440" s="47"/>
      <c r="Q440" s="47"/>
    </row>
    <row r="441" spans="16:17" ht="12.75">
      <c r="P441" s="47"/>
      <c r="Q441" s="47"/>
    </row>
    <row r="442" spans="16:17" ht="12.75">
      <c r="P442" s="47"/>
      <c r="Q442" s="47"/>
    </row>
    <row r="443" spans="16:17" ht="12.75">
      <c r="P443" s="47"/>
      <c r="Q443" s="47"/>
    </row>
    <row r="444" spans="16:17" ht="12.75">
      <c r="P444" s="47"/>
      <c r="Q444" s="47"/>
    </row>
    <row r="445" spans="16:17" ht="12.75">
      <c r="P445" s="47"/>
      <c r="Q445" s="47"/>
    </row>
    <row r="446" spans="16:17" ht="12.75">
      <c r="P446" s="47"/>
      <c r="Q446" s="47"/>
    </row>
    <row r="447" spans="16:17" ht="12.75">
      <c r="P447" s="47"/>
      <c r="Q447" s="47"/>
    </row>
    <row r="448" spans="16:17" ht="12.75">
      <c r="P448" s="47"/>
      <c r="Q448" s="47"/>
    </row>
    <row r="449" spans="16:17" ht="12.75">
      <c r="P449" s="47"/>
      <c r="Q449" s="47"/>
    </row>
    <row r="450" spans="16:17" ht="12.75">
      <c r="P450" s="47"/>
      <c r="Q450" s="47"/>
    </row>
    <row r="451" spans="16:17" ht="12.75">
      <c r="P451" s="47"/>
      <c r="Q451" s="47"/>
    </row>
    <row r="452" spans="16:17" ht="12.75">
      <c r="P452" s="47"/>
      <c r="Q452" s="47"/>
    </row>
    <row r="453" spans="16:17" ht="12.75">
      <c r="P453" s="47"/>
      <c r="Q453" s="47"/>
    </row>
    <row r="454" spans="16:17" ht="12.75">
      <c r="P454" s="47"/>
      <c r="Q454" s="47"/>
    </row>
    <row r="455" spans="16:17" ht="12.75">
      <c r="P455" s="47"/>
      <c r="Q455" s="47"/>
    </row>
    <row r="456" spans="16:17" ht="12.75">
      <c r="P456" s="47"/>
      <c r="Q456" s="47"/>
    </row>
    <row r="457" spans="16:17" ht="12.75">
      <c r="P457" s="47"/>
      <c r="Q457" s="47"/>
    </row>
    <row r="458" spans="16:17" ht="12.75">
      <c r="P458" s="47"/>
      <c r="Q458" s="47"/>
    </row>
    <row r="459" spans="16:17" ht="12.75">
      <c r="P459" s="47"/>
      <c r="Q459" s="47"/>
    </row>
    <row r="460" spans="16:17" ht="12.75">
      <c r="P460" s="47"/>
      <c r="Q460" s="47"/>
    </row>
    <row r="461" spans="16:17" ht="12.75">
      <c r="P461" s="47"/>
      <c r="Q461" s="47"/>
    </row>
    <row r="462" spans="16:17" ht="12.75">
      <c r="P462" s="47"/>
      <c r="Q462" s="47"/>
    </row>
    <row r="463" spans="16:17" ht="12.75">
      <c r="P463" s="47"/>
      <c r="Q463" s="47"/>
    </row>
    <row r="464" spans="16:17" ht="12.75">
      <c r="P464" s="47"/>
      <c r="Q464" s="47"/>
    </row>
    <row r="465" spans="16:17" ht="12.75">
      <c r="P465" s="47"/>
      <c r="Q465" s="47"/>
    </row>
    <row r="466" spans="16:17" ht="12.75">
      <c r="P466" s="47"/>
      <c r="Q466" s="47"/>
    </row>
    <row r="467" spans="16:17" ht="12.75">
      <c r="P467" s="47"/>
      <c r="Q467" s="47"/>
    </row>
    <row r="468" spans="16:17" ht="12.75">
      <c r="P468" s="47"/>
      <c r="Q468" s="47"/>
    </row>
    <row r="469" spans="16:17" ht="12.75">
      <c r="P469" s="47"/>
      <c r="Q469" s="47"/>
    </row>
    <row r="470" spans="16:17" ht="12.75">
      <c r="P470" s="47"/>
      <c r="Q470" s="47"/>
    </row>
    <row r="471" spans="16:17" ht="12.75">
      <c r="P471" s="47"/>
      <c r="Q471" s="47"/>
    </row>
    <row r="472" spans="16:17" ht="12.75">
      <c r="P472" s="47"/>
      <c r="Q472" s="47"/>
    </row>
    <row r="473" spans="16:17" ht="12.75">
      <c r="P473" s="47"/>
      <c r="Q473" s="47"/>
    </row>
    <row r="474" spans="16:17" ht="12.75">
      <c r="P474" s="47"/>
      <c r="Q474" s="47"/>
    </row>
    <row r="475" spans="16:17" ht="12.75">
      <c r="P475" s="47"/>
      <c r="Q475" s="47"/>
    </row>
    <row r="476" spans="16:17" ht="12.75">
      <c r="P476" s="47"/>
      <c r="Q476" s="47"/>
    </row>
    <row r="477" spans="16:17" ht="12.75">
      <c r="P477" s="47"/>
      <c r="Q477" s="47"/>
    </row>
    <row r="478" spans="16:17" ht="12.75">
      <c r="P478" s="47"/>
      <c r="Q478" s="47"/>
    </row>
    <row r="479" spans="16:17" ht="12.75">
      <c r="P479" s="47"/>
      <c r="Q479" s="47"/>
    </row>
    <row r="480" spans="16:17" ht="12.75">
      <c r="P480" s="47"/>
      <c r="Q480" s="47"/>
    </row>
    <row r="481" spans="16:17" ht="12.75">
      <c r="P481" s="47"/>
      <c r="Q481" s="47"/>
    </row>
    <row r="482" spans="16:17" ht="12.75">
      <c r="P482" s="47"/>
      <c r="Q482" s="47"/>
    </row>
    <row r="483" spans="16:17" ht="12.75">
      <c r="P483" s="47"/>
      <c r="Q483" s="47"/>
    </row>
    <row r="484" spans="16:17" ht="12.75">
      <c r="P484" s="47"/>
      <c r="Q484" s="47"/>
    </row>
    <row r="485" spans="16:17" ht="12.75">
      <c r="P485" s="47"/>
      <c r="Q485" s="47"/>
    </row>
    <row r="486" spans="16:17" ht="12.75">
      <c r="P486" s="47"/>
      <c r="Q486" s="47"/>
    </row>
    <row r="487" spans="16:17" ht="12.75">
      <c r="P487" s="47"/>
      <c r="Q487" s="47"/>
    </row>
    <row r="488" spans="16:17" ht="12.75">
      <c r="P488" s="47"/>
      <c r="Q488" s="47"/>
    </row>
    <row r="489" spans="16:17" ht="12.75">
      <c r="P489" s="47"/>
      <c r="Q489" s="47"/>
    </row>
    <row r="490" spans="16:17" ht="12.75">
      <c r="P490" s="47"/>
      <c r="Q490" s="47"/>
    </row>
    <row r="491" spans="16:17" ht="12.75">
      <c r="P491" s="47"/>
      <c r="Q491" s="47"/>
    </row>
    <row r="492" spans="16:17" ht="12.75">
      <c r="P492" s="47"/>
      <c r="Q492" s="47"/>
    </row>
    <row r="493" spans="16:17" ht="12.75">
      <c r="P493" s="47"/>
      <c r="Q493" s="47"/>
    </row>
    <row r="494" spans="16:17" ht="12.75">
      <c r="P494" s="47"/>
      <c r="Q494" s="47"/>
    </row>
    <row r="495" spans="16:17" ht="12.75">
      <c r="P495" s="47"/>
      <c r="Q495" s="47"/>
    </row>
    <row r="496" spans="16:17" ht="12.75">
      <c r="P496" s="47"/>
      <c r="Q496" s="47"/>
    </row>
    <row r="497" spans="16:17" ht="12.75">
      <c r="P497" s="47"/>
      <c r="Q497" s="47"/>
    </row>
    <row r="498" spans="16:17" ht="12.75">
      <c r="P498" s="47"/>
      <c r="Q498" s="47"/>
    </row>
    <row r="499" spans="16:17" ht="12.75">
      <c r="P499" s="47"/>
      <c r="Q499" s="47"/>
    </row>
    <row r="500" spans="16:17" ht="12.75">
      <c r="P500" s="47"/>
      <c r="Q500" s="47"/>
    </row>
    <row r="501" spans="16:17" ht="12.75">
      <c r="P501" s="47"/>
      <c r="Q501" s="47"/>
    </row>
    <row r="502" spans="16:17" ht="12.75">
      <c r="P502" s="47"/>
      <c r="Q502" s="47"/>
    </row>
    <row r="503" spans="16:17" ht="12.75">
      <c r="P503" s="47"/>
      <c r="Q503" s="47"/>
    </row>
    <row r="504" spans="16:17" ht="12.75">
      <c r="P504" s="47"/>
      <c r="Q504" s="47"/>
    </row>
    <row r="505" spans="16:17" ht="12.75">
      <c r="P505" s="47"/>
      <c r="Q505" s="47"/>
    </row>
    <row r="506" spans="16:17" ht="12.75">
      <c r="P506" s="47"/>
      <c r="Q506" s="47"/>
    </row>
    <row r="507" spans="16:17" ht="12.75">
      <c r="P507" s="47"/>
      <c r="Q507" s="47"/>
    </row>
    <row r="508" spans="16:17" ht="12.75">
      <c r="P508" s="47"/>
      <c r="Q508" s="47"/>
    </row>
    <row r="509" spans="16:17" ht="12.75">
      <c r="P509" s="47"/>
      <c r="Q509" s="47"/>
    </row>
    <row r="510" spans="16:17" ht="12.75">
      <c r="P510" s="47"/>
      <c r="Q510" s="47"/>
    </row>
    <row r="511" spans="16:17" ht="12.75">
      <c r="P511" s="47"/>
      <c r="Q511" s="47"/>
    </row>
    <row r="512" spans="16:17" ht="12.75">
      <c r="P512" s="47"/>
      <c r="Q512" s="47"/>
    </row>
    <row r="513" spans="16:17" ht="12.75">
      <c r="P513" s="47"/>
      <c r="Q513" s="47"/>
    </row>
    <row r="514" spans="16:17" ht="12.75">
      <c r="P514" s="47"/>
      <c r="Q514" s="47"/>
    </row>
    <row r="515" spans="16:17" ht="12.75">
      <c r="P515" s="47"/>
      <c r="Q515" s="47"/>
    </row>
    <row r="516" spans="16:17" ht="12.75">
      <c r="P516" s="47"/>
      <c r="Q516" s="47"/>
    </row>
    <row r="517" spans="16:17" ht="12.75">
      <c r="P517" s="47"/>
      <c r="Q517" s="47"/>
    </row>
    <row r="518" spans="16:17" ht="12.75">
      <c r="P518" s="47"/>
      <c r="Q518" s="47"/>
    </row>
    <row r="519" spans="16:17" ht="12.75">
      <c r="P519" s="47"/>
      <c r="Q519" s="47"/>
    </row>
    <row r="520" spans="16:17" ht="12.75">
      <c r="P520" s="47"/>
      <c r="Q520" s="47"/>
    </row>
    <row r="521" spans="16:17" ht="12.75">
      <c r="P521" s="47"/>
      <c r="Q521" s="47"/>
    </row>
    <row r="522" spans="16:17" ht="12.75">
      <c r="P522" s="47"/>
      <c r="Q522" s="47"/>
    </row>
    <row r="523" spans="16:17" ht="12.75">
      <c r="P523" s="47"/>
      <c r="Q523" s="47"/>
    </row>
    <row r="524" spans="16:17" ht="12.75">
      <c r="P524" s="47"/>
      <c r="Q524" s="47"/>
    </row>
    <row r="525" spans="16:17" ht="12.75">
      <c r="P525" s="47"/>
      <c r="Q525" s="47"/>
    </row>
    <row r="526" spans="16:17" ht="12.75">
      <c r="P526" s="47"/>
      <c r="Q526" s="47"/>
    </row>
    <row r="527" spans="16:17" ht="12.75">
      <c r="P527" s="47"/>
      <c r="Q527" s="47"/>
    </row>
    <row r="528" spans="16:17" ht="12.75">
      <c r="P528" s="47"/>
      <c r="Q528" s="47"/>
    </row>
    <row r="529" spans="16:17" ht="12.75">
      <c r="P529" s="47"/>
      <c r="Q529" s="47"/>
    </row>
    <row r="530" spans="16:17" ht="12.75">
      <c r="P530" s="47"/>
      <c r="Q530" s="47"/>
    </row>
    <row r="531" spans="16:17" ht="12.75">
      <c r="P531" s="47"/>
      <c r="Q531" s="47"/>
    </row>
    <row r="532" spans="16:17" ht="12.75">
      <c r="P532" s="47"/>
      <c r="Q532" s="47"/>
    </row>
    <row r="533" spans="16:17" ht="12.75">
      <c r="P533" s="47"/>
      <c r="Q533" s="47"/>
    </row>
    <row r="534" spans="16:17" ht="12.75">
      <c r="P534" s="47"/>
      <c r="Q534" s="47"/>
    </row>
    <row r="535" spans="16:17" ht="12.75">
      <c r="P535" s="47"/>
      <c r="Q535" s="47"/>
    </row>
    <row r="536" spans="16:17" ht="12.75">
      <c r="P536" s="47"/>
      <c r="Q536" s="47"/>
    </row>
    <row r="537" spans="16:17" ht="12.75">
      <c r="P537" s="47"/>
      <c r="Q537" s="47"/>
    </row>
    <row r="538" spans="16:17" ht="12.75">
      <c r="P538" s="47"/>
      <c r="Q538" s="47"/>
    </row>
    <row r="539" spans="16:17" ht="12.75">
      <c r="P539" s="47"/>
      <c r="Q539" s="47"/>
    </row>
    <row r="540" spans="16:17" ht="12.75">
      <c r="P540" s="47"/>
      <c r="Q540" s="47"/>
    </row>
    <row r="541" spans="16:17" ht="12.75">
      <c r="P541" s="47"/>
      <c r="Q541" s="47"/>
    </row>
    <row r="542" spans="16:17" ht="12.75">
      <c r="P542" s="47"/>
      <c r="Q542" s="47"/>
    </row>
    <row r="543" spans="16:17" ht="12.75">
      <c r="P543" s="47"/>
      <c r="Q543" s="47"/>
    </row>
    <row r="544" spans="16:17" ht="12.75">
      <c r="P544" s="47"/>
      <c r="Q544" s="47"/>
    </row>
    <row r="545" spans="16:17" ht="12.75">
      <c r="P545" s="47"/>
      <c r="Q545" s="47"/>
    </row>
    <row r="546" spans="16:17" ht="12.75">
      <c r="P546" s="47"/>
      <c r="Q546" s="47"/>
    </row>
    <row r="547" spans="16:17" ht="12.75">
      <c r="P547" s="47"/>
      <c r="Q547" s="47"/>
    </row>
    <row r="548" spans="16:17" ht="12.75">
      <c r="P548" s="47"/>
      <c r="Q548" s="47"/>
    </row>
    <row r="549" spans="16:17" ht="12.75">
      <c r="P549" s="47"/>
      <c r="Q549" s="47"/>
    </row>
    <row r="550" spans="16:17" ht="12.75">
      <c r="P550" s="47"/>
      <c r="Q550" s="47"/>
    </row>
    <row r="551" spans="16:17" ht="12.75">
      <c r="P551" s="47"/>
      <c r="Q551" s="47"/>
    </row>
    <row r="552" spans="16:17" ht="12.75">
      <c r="P552" s="47"/>
      <c r="Q552" s="47"/>
    </row>
    <row r="553" spans="16:17" ht="12.75">
      <c r="P553" s="47"/>
      <c r="Q553" s="47"/>
    </row>
    <row r="554" spans="16:17" ht="12.75">
      <c r="P554" s="47"/>
      <c r="Q554" s="47"/>
    </row>
    <row r="555" spans="16:17" ht="12.75">
      <c r="P555" s="47"/>
      <c r="Q555" s="47"/>
    </row>
    <row r="556" spans="16:17" ht="12.75">
      <c r="P556" s="47"/>
      <c r="Q556" s="47"/>
    </row>
    <row r="557" spans="16:17" ht="12.75">
      <c r="P557" s="47"/>
      <c r="Q557" s="47"/>
    </row>
    <row r="558" spans="16:17" ht="12.75">
      <c r="P558" s="47"/>
      <c r="Q558" s="47"/>
    </row>
    <row r="559" spans="16:17" ht="12.75">
      <c r="P559" s="47"/>
      <c r="Q559" s="47"/>
    </row>
    <row r="560" spans="16:17" ht="12.75">
      <c r="P560" s="47"/>
      <c r="Q560" s="47"/>
    </row>
    <row r="561" spans="16:17" ht="12.75">
      <c r="P561" s="47"/>
      <c r="Q561" s="47"/>
    </row>
    <row r="562" spans="16:17" ht="12.75">
      <c r="P562" s="47"/>
      <c r="Q562" s="47"/>
    </row>
    <row r="563" spans="16:17" ht="12.75">
      <c r="P563" s="47"/>
      <c r="Q563" s="47"/>
    </row>
    <row r="564" spans="16:17" ht="12.75">
      <c r="P564" s="47"/>
      <c r="Q564" s="47"/>
    </row>
    <row r="565" spans="16:17" ht="12.75">
      <c r="P565" s="47"/>
      <c r="Q565" s="47"/>
    </row>
    <row r="566" spans="16:17" ht="12.75">
      <c r="P566" s="47"/>
      <c r="Q566" s="47"/>
    </row>
    <row r="567" spans="16:17" ht="12.75">
      <c r="P567" s="47"/>
      <c r="Q567" s="47"/>
    </row>
    <row r="568" spans="16:17" ht="12.75">
      <c r="P568" s="47"/>
      <c r="Q568" s="47"/>
    </row>
    <row r="569" spans="16:17" ht="12.75">
      <c r="P569" s="47"/>
      <c r="Q569" s="47"/>
    </row>
    <row r="570" spans="16:17" ht="12.75">
      <c r="P570" s="47"/>
      <c r="Q570" s="47"/>
    </row>
    <row r="571" spans="16:17" ht="12.75">
      <c r="P571" s="47"/>
      <c r="Q571" s="47"/>
    </row>
    <row r="572" spans="16:17" ht="12.75">
      <c r="P572" s="47"/>
      <c r="Q572" s="47"/>
    </row>
    <row r="573" spans="16:17" ht="12.75">
      <c r="P573" s="47"/>
      <c r="Q573" s="47"/>
    </row>
    <row r="574" spans="16:17" ht="12.75">
      <c r="P574" s="47"/>
      <c r="Q574" s="47"/>
    </row>
    <row r="575" spans="16:17" ht="12.75">
      <c r="P575" s="47"/>
      <c r="Q575" s="47"/>
    </row>
    <row r="576" spans="16:17" ht="12.75">
      <c r="P576" s="47"/>
      <c r="Q576" s="47"/>
    </row>
    <row r="577" spans="16:17" ht="12.75">
      <c r="P577" s="47"/>
      <c r="Q577" s="47"/>
    </row>
    <row r="578" spans="16:17" ht="12.75">
      <c r="P578" s="47"/>
      <c r="Q578" s="47"/>
    </row>
    <row r="579" spans="16:17" ht="12.75">
      <c r="P579" s="47"/>
      <c r="Q579" s="47"/>
    </row>
    <row r="580" spans="16:17" ht="12.75">
      <c r="P580" s="47"/>
      <c r="Q580" s="47"/>
    </row>
    <row r="581" spans="16:17" ht="12.75">
      <c r="P581" s="47"/>
      <c r="Q581" s="47"/>
    </row>
    <row r="582" spans="16:17" ht="12.75">
      <c r="P582" s="47"/>
      <c r="Q582" s="47"/>
    </row>
    <row r="583" spans="16:17" ht="12.75">
      <c r="P583" s="47"/>
      <c r="Q583" s="47"/>
    </row>
    <row r="584" spans="16:17" ht="12.75">
      <c r="P584" s="47"/>
      <c r="Q584" s="47"/>
    </row>
    <row r="585" spans="16:17" ht="12.75">
      <c r="P585" s="47"/>
      <c r="Q585" s="47"/>
    </row>
    <row r="586" spans="16:17" ht="12.75">
      <c r="P586" s="47"/>
      <c r="Q586" s="47"/>
    </row>
    <row r="587" spans="16:17" ht="12.75">
      <c r="P587" s="47"/>
      <c r="Q587" s="47"/>
    </row>
    <row r="588" spans="16:17" ht="12.75">
      <c r="P588" s="47"/>
      <c r="Q588" s="47"/>
    </row>
    <row r="589" spans="16:17" ht="12.75">
      <c r="P589" s="47"/>
      <c r="Q589" s="47"/>
    </row>
    <row r="590" spans="16:17" ht="12.75">
      <c r="P590" s="47"/>
      <c r="Q590" s="47"/>
    </row>
    <row r="591" spans="16:17" ht="12.75">
      <c r="P591" s="47"/>
      <c r="Q591" s="47"/>
    </row>
    <row r="592" spans="16:17" ht="12.75">
      <c r="P592" s="47"/>
      <c r="Q592" s="47"/>
    </row>
    <row r="593" spans="16:17" ht="12.75">
      <c r="P593" s="47"/>
      <c r="Q593" s="47"/>
    </row>
    <row r="594" spans="16:17" ht="12.75">
      <c r="P594" s="47"/>
      <c r="Q594" s="47"/>
    </row>
    <row r="595" spans="16:17" ht="12.75">
      <c r="P595" s="47"/>
      <c r="Q595" s="47"/>
    </row>
    <row r="596" spans="16:17" ht="12.75">
      <c r="P596" s="47"/>
      <c r="Q596" s="47"/>
    </row>
    <row r="597" spans="16:17" ht="12.75">
      <c r="P597" s="47"/>
      <c r="Q597" s="47"/>
    </row>
    <row r="598" spans="16:17" ht="12.75">
      <c r="P598" s="47"/>
      <c r="Q598" s="47"/>
    </row>
    <row r="599" spans="16:17" ht="12.75">
      <c r="P599" s="47"/>
      <c r="Q599" s="47"/>
    </row>
    <row r="600" spans="16:17" ht="12.75">
      <c r="P600" s="47"/>
      <c r="Q600" s="47"/>
    </row>
    <row r="601" spans="16:17" ht="12.75">
      <c r="P601" s="47"/>
      <c r="Q601" s="47"/>
    </row>
    <row r="602" spans="16:17" ht="12.75">
      <c r="P602" s="47"/>
      <c r="Q602" s="47"/>
    </row>
    <row r="603" spans="16:17" ht="12.75">
      <c r="P603" s="47"/>
      <c r="Q603" s="47"/>
    </row>
    <row r="604" spans="16:17" ht="12.75">
      <c r="P604" s="47"/>
      <c r="Q604" s="47"/>
    </row>
    <row r="605" spans="16:17" ht="12.75">
      <c r="P605" s="47"/>
      <c r="Q605" s="47"/>
    </row>
    <row r="606" spans="16:17" ht="12.75">
      <c r="P606" s="47"/>
      <c r="Q606" s="47"/>
    </row>
    <row r="607" spans="16:17" ht="12.75">
      <c r="P607" s="47"/>
      <c r="Q607" s="47"/>
    </row>
    <row r="608" spans="16:17" ht="12.75">
      <c r="P608" s="47"/>
      <c r="Q608" s="47"/>
    </row>
    <row r="609" spans="16:17" ht="12.75">
      <c r="P609" s="47"/>
      <c r="Q609" s="47"/>
    </row>
    <row r="610" spans="16:17" ht="12.75">
      <c r="P610" s="47"/>
      <c r="Q610" s="47"/>
    </row>
    <row r="611" spans="16:17" ht="12.75">
      <c r="P611" s="47"/>
      <c r="Q611" s="47"/>
    </row>
    <row r="612" spans="16:17" ht="12.75">
      <c r="P612" s="47"/>
      <c r="Q612" s="47"/>
    </row>
    <row r="613" spans="16:17" ht="12.75">
      <c r="P613" s="47"/>
      <c r="Q613" s="47"/>
    </row>
    <row r="614" spans="16:17" ht="12.75">
      <c r="P614" s="47"/>
      <c r="Q614" s="47"/>
    </row>
    <row r="615" spans="16:17" ht="12.75">
      <c r="P615" s="47"/>
      <c r="Q615" s="47"/>
    </row>
    <row r="616" spans="16:17" ht="12.75">
      <c r="P616" s="47"/>
      <c r="Q616" s="47"/>
    </row>
    <row r="617" spans="16:17" ht="12.75">
      <c r="P617" s="47"/>
      <c r="Q617" s="47"/>
    </row>
    <row r="618" spans="16:17" ht="12.75">
      <c r="P618" s="47"/>
      <c r="Q618" s="47"/>
    </row>
    <row r="619" spans="16:17" ht="12.75">
      <c r="P619" s="47"/>
      <c r="Q619" s="47"/>
    </row>
    <row r="620" spans="16:17" ht="12.75">
      <c r="P620" s="47"/>
      <c r="Q620" s="47"/>
    </row>
    <row r="621" spans="16:17" ht="12.75">
      <c r="P621" s="47"/>
      <c r="Q621" s="47"/>
    </row>
    <row r="622" spans="16:17" ht="12.75">
      <c r="P622" s="47"/>
      <c r="Q622" s="47"/>
    </row>
    <row r="623" spans="16:17" ht="12.75">
      <c r="P623" s="47"/>
      <c r="Q623" s="47"/>
    </row>
    <row r="624" spans="16:17" ht="12.75">
      <c r="P624" s="47"/>
      <c r="Q624" s="47"/>
    </row>
    <row r="625" spans="16:17" ht="12.75">
      <c r="P625" s="47"/>
      <c r="Q625" s="47"/>
    </row>
    <row r="626" spans="16:17" ht="12.75">
      <c r="P626" s="47"/>
      <c r="Q626" s="47"/>
    </row>
    <row r="627" spans="16:17" ht="12.75">
      <c r="P627" s="47"/>
      <c r="Q627" s="47"/>
    </row>
    <row r="628" spans="16:17" ht="12.75">
      <c r="P628" s="47"/>
      <c r="Q628" s="47"/>
    </row>
    <row r="629" spans="16:17" ht="12.75">
      <c r="P629" s="47"/>
      <c r="Q629" s="47"/>
    </row>
    <row r="630" spans="16:17" ht="12.75">
      <c r="P630" s="47"/>
      <c r="Q630" s="47"/>
    </row>
    <row r="631" spans="16:17" ht="12.75">
      <c r="P631" s="47"/>
      <c r="Q631" s="47"/>
    </row>
    <row r="632" spans="16:17" ht="12.75">
      <c r="P632" s="47"/>
      <c r="Q632" s="47"/>
    </row>
    <row r="633" spans="16:17" ht="12.75">
      <c r="P633" s="47"/>
      <c r="Q633" s="47"/>
    </row>
    <row r="634" spans="16:17" ht="12.75">
      <c r="P634" s="47"/>
      <c r="Q634" s="47"/>
    </row>
    <row r="635" spans="16:17" ht="12.75">
      <c r="P635" s="47"/>
      <c r="Q635" s="47"/>
    </row>
    <row r="636" spans="16:17" ht="12.75">
      <c r="P636" s="47"/>
      <c r="Q636" s="47"/>
    </row>
    <row r="637" spans="16:17" ht="12.75">
      <c r="P637" s="47"/>
      <c r="Q637" s="47"/>
    </row>
    <row r="638" spans="16:17" ht="12.75">
      <c r="P638" s="47"/>
      <c r="Q638" s="47"/>
    </row>
    <row r="639" spans="16:17" ht="12.75">
      <c r="P639" s="47"/>
      <c r="Q639" s="47"/>
    </row>
    <row r="640" spans="16:17" ht="12.75">
      <c r="P640" s="47"/>
      <c r="Q640" s="47"/>
    </row>
    <row r="641" spans="16:17" ht="12.75">
      <c r="P641" s="47"/>
      <c r="Q641" s="47"/>
    </row>
    <row r="642" spans="16:17" ht="12.75">
      <c r="P642" s="47"/>
      <c r="Q642" s="47"/>
    </row>
    <row r="643" spans="16:17" ht="12.75">
      <c r="P643" s="47"/>
      <c r="Q643" s="47"/>
    </row>
    <row r="644" spans="16:17" ht="12.75">
      <c r="P644" s="47"/>
      <c r="Q644" s="47"/>
    </row>
    <row r="645" spans="16:17" ht="12.75">
      <c r="P645" s="47"/>
      <c r="Q645" s="47"/>
    </row>
    <row r="646" spans="16:17" ht="12.75">
      <c r="P646" s="47"/>
      <c r="Q646" s="47"/>
    </row>
    <row r="647" spans="16:17" ht="12.75">
      <c r="P647" s="47"/>
      <c r="Q647" s="47"/>
    </row>
    <row r="648" spans="16:17" ht="12.75">
      <c r="P648" s="47"/>
      <c r="Q648" s="47"/>
    </row>
    <row r="649" spans="16:17" ht="12.75">
      <c r="P649" s="47"/>
      <c r="Q649" s="47"/>
    </row>
    <row r="650" spans="16:17" ht="12.75">
      <c r="P650" s="47"/>
      <c r="Q650" s="47"/>
    </row>
    <row r="651" spans="16:17" ht="12.75">
      <c r="P651" s="47"/>
      <c r="Q651" s="47"/>
    </row>
    <row r="652" spans="16:17" ht="12.75">
      <c r="P652" s="47"/>
      <c r="Q652" s="47"/>
    </row>
    <row r="653" spans="16:17" ht="12.75">
      <c r="P653" s="47"/>
      <c r="Q653" s="47"/>
    </row>
    <row r="654" spans="16:17" ht="12.75">
      <c r="P654" s="47"/>
      <c r="Q654" s="47"/>
    </row>
    <row r="655" spans="16:17" ht="12.75">
      <c r="P655" s="47"/>
      <c r="Q655" s="47"/>
    </row>
    <row r="656" spans="16:17" ht="12.75">
      <c r="P656" s="47"/>
      <c r="Q656" s="47"/>
    </row>
    <row r="657" spans="16:17" ht="12.75">
      <c r="P657" s="47"/>
      <c r="Q657" s="47"/>
    </row>
    <row r="658" spans="16:17" ht="12.75">
      <c r="P658" s="47"/>
      <c r="Q658" s="47"/>
    </row>
    <row r="659" spans="16:17" ht="12.75">
      <c r="P659" s="47"/>
      <c r="Q659" s="47"/>
    </row>
    <row r="660" spans="16:17" ht="12.75">
      <c r="P660" s="47"/>
      <c r="Q660" s="47"/>
    </row>
    <row r="661" spans="16:17" ht="12.75">
      <c r="P661" s="47"/>
      <c r="Q661" s="47"/>
    </row>
    <row r="662" spans="16:17" ht="12.75">
      <c r="P662" s="47"/>
      <c r="Q662" s="47"/>
    </row>
    <row r="663" spans="16:17" ht="12.75">
      <c r="P663" s="47"/>
      <c r="Q663" s="47"/>
    </row>
    <row r="664" spans="16:17" ht="12.75">
      <c r="P664" s="47"/>
      <c r="Q664" s="47"/>
    </row>
    <row r="665" spans="16:17" ht="12.75">
      <c r="P665" s="47"/>
      <c r="Q665" s="47"/>
    </row>
    <row r="666" spans="16:17" ht="12.75">
      <c r="P666" s="47"/>
      <c r="Q666" s="47"/>
    </row>
    <row r="667" spans="16:17" ht="12.75">
      <c r="P667" s="47"/>
      <c r="Q667" s="47"/>
    </row>
    <row r="668" spans="16:17" ht="12.75">
      <c r="P668" s="47"/>
      <c r="Q668" s="47"/>
    </row>
    <row r="669" spans="16:17" ht="12.75">
      <c r="P669" s="47"/>
      <c r="Q669" s="47"/>
    </row>
    <row r="670" spans="16:17" ht="12.75">
      <c r="P670" s="47"/>
      <c r="Q670" s="47"/>
    </row>
    <row r="671" spans="16:17" ht="12.75">
      <c r="P671" s="47"/>
      <c r="Q671" s="47"/>
    </row>
    <row r="672" spans="16:17" ht="12.75">
      <c r="P672" s="47"/>
      <c r="Q672" s="47"/>
    </row>
    <row r="673" spans="16:17" ht="12.75">
      <c r="P673" s="47"/>
      <c r="Q673" s="47"/>
    </row>
    <row r="674" spans="16:17" ht="12.75">
      <c r="P674" s="47"/>
      <c r="Q674" s="47"/>
    </row>
    <row r="675" spans="16:17" ht="12.75">
      <c r="P675" s="47"/>
      <c r="Q675" s="47"/>
    </row>
    <row r="676" spans="16:17" ht="12.75">
      <c r="P676" s="47"/>
      <c r="Q676" s="47"/>
    </row>
    <row r="677" spans="16:17" ht="12.75">
      <c r="P677" s="47"/>
      <c r="Q677" s="47"/>
    </row>
    <row r="678" spans="16:17" ht="12.75">
      <c r="P678" s="47"/>
      <c r="Q678" s="47"/>
    </row>
    <row r="679" spans="16:17" ht="12.75">
      <c r="P679" s="47"/>
      <c r="Q679" s="47"/>
    </row>
    <row r="680" spans="16:17" ht="12.75">
      <c r="P680" s="47"/>
      <c r="Q680" s="47"/>
    </row>
    <row r="681" spans="16:17" ht="12.75">
      <c r="P681" s="47"/>
      <c r="Q681" s="47"/>
    </row>
    <row r="682" spans="16:17" ht="12.75">
      <c r="P682" s="47"/>
      <c r="Q682" s="47"/>
    </row>
    <row r="683" spans="16:17" ht="12.75">
      <c r="P683" s="47"/>
      <c r="Q683" s="47"/>
    </row>
    <row r="684" spans="16:17" ht="12.75">
      <c r="P684" s="47"/>
      <c r="Q684" s="47"/>
    </row>
    <row r="685" spans="16:17" ht="12.75">
      <c r="P685" s="47"/>
      <c r="Q685" s="47"/>
    </row>
    <row r="686" spans="16:17" ht="12.75">
      <c r="P686" s="47"/>
      <c r="Q686" s="47"/>
    </row>
    <row r="687" spans="16:17" ht="12.75">
      <c r="P687" s="47"/>
      <c r="Q687" s="47"/>
    </row>
    <row r="688" spans="16:17" ht="12.75">
      <c r="P688" s="47"/>
      <c r="Q688" s="47"/>
    </row>
    <row r="689" spans="16:17" ht="12.75">
      <c r="P689" s="47"/>
      <c r="Q689" s="47"/>
    </row>
    <row r="690" spans="16:17" ht="12.75">
      <c r="P690" s="47"/>
      <c r="Q690" s="47"/>
    </row>
    <row r="691" spans="16:17" ht="12.75">
      <c r="P691" s="47"/>
      <c r="Q691" s="47"/>
    </row>
    <row r="692" spans="16:17" ht="12.75">
      <c r="P692" s="47"/>
      <c r="Q692" s="47"/>
    </row>
    <row r="693" spans="16:17" ht="12.75">
      <c r="P693" s="47"/>
      <c r="Q693" s="47"/>
    </row>
    <row r="694" spans="16:17" ht="12.75">
      <c r="P694" s="47"/>
      <c r="Q694" s="47"/>
    </row>
    <row r="695" spans="16:17" ht="12.75">
      <c r="P695" s="47"/>
      <c r="Q695" s="47"/>
    </row>
    <row r="696" spans="16:17" ht="12.75">
      <c r="P696" s="47"/>
      <c r="Q696" s="47"/>
    </row>
    <row r="697" spans="16:17" ht="12.75">
      <c r="P697" s="47"/>
      <c r="Q697" s="47"/>
    </row>
    <row r="698" spans="16:17" ht="12.75">
      <c r="P698" s="47"/>
      <c r="Q698" s="47"/>
    </row>
    <row r="699" spans="16:17" ht="12.75">
      <c r="P699" s="47"/>
      <c r="Q699" s="47"/>
    </row>
    <row r="700" spans="16:17" ht="12.75">
      <c r="P700" s="47"/>
      <c r="Q700" s="47"/>
    </row>
    <row r="701" spans="16:17" ht="12.75">
      <c r="P701" s="47"/>
      <c r="Q701" s="47"/>
    </row>
    <row r="702" spans="16:17" ht="12.75">
      <c r="P702" s="47"/>
      <c r="Q702" s="47"/>
    </row>
    <row r="703" spans="16:17" ht="12.75">
      <c r="P703" s="47"/>
      <c r="Q703" s="47"/>
    </row>
    <row r="704" spans="16:17" ht="12.75">
      <c r="P704" s="47"/>
      <c r="Q704" s="47"/>
    </row>
    <row r="705" spans="16:17" ht="12.75">
      <c r="P705" s="47"/>
      <c r="Q705" s="47"/>
    </row>
    <row r="706" spans="16:17" ht="12.75">
      <c r="P706" s="47"/>
      <c r="Q706" s="47"/>
    </row>
    <row r="707" spans="16:17" ht="12.75">
      <c r="P707" s="47"/>
      <c r="Q707" s="47"/>
    </row>
    <row r="708" spans="16:17" ht="12.75">
      <c r="P708" s="47"/>
      <c r="Q708" s="47"/>
    </row>
    <row r="709" spans="16:17" ht="12.75">
      <c r="P709" s="47"/>
      <c r="Q709" s="47"/>
    </row>
    <row r="710" spans="16:17" ht="12.75">
      <c r="P710" s="47"/>
      <c r="Q710" s="47"/>
    </row>
    <row r="711" spans="16:17" ht="12.75">
      <c r="P711" s="47"/>
      <c r="Q711" s="47"/>
    </row>
    <row r="712" spans="16:17" ht="12.75">
      <c r="P712" s="47"/>
      <c r="Q712" s="47"/>
    </row>
    <row r="713" spans="16:17" ht="12.75">
      <c r="P713" s="47"/>
      <c r="Q713" s="47"/>
    </row>
    <row r="714" spans="16:17" ht="12.75">
      <c r="P714" s="47"/>
      <c r="Q714" s="47"/>
    </row>
    <row r="715" spans="16:17" ht="12.75">
      <c r="P715" s="47"/>
      <c r="Q715" s="47"/>
    </row>
    <row r="716" spans="16:17" ht="12.75">
      <c r="P716" s="47"/>
      <c r="Q716" s="47"/>
    </row>
    <row r="717" spans="16:17" ht="12.75">
      <c r="P717" s="47"/>
      <c r="Q717" s="47"/>
    </row>
    <row r="718" spans="16:17" ht="12.75">
      <c r="P718" s="47"/>
      <c r="Q718" s="47"/>
    </row>
    <row r="719" spans="16:17" ht="12.75">
      <c r="P719" s="47"/>
      <c r="Q719" s="47"/>
    </row>
    <row r="720" spans="16:17" ht="12.75">
      <c r="P720" s="47"/>
      <c r="Q720" s="47"/>
    </row>
    <row r="721" spans="16:17" ht="12.75">
      <c r="P721" s="47"/>
      <c r="Q721" s="47"/>
    </row>
    <row r="722" spans="16:17" ht="12.75">
      <c r="P722" s="47"/>
      <c r="Q722" s="47"/>
    </row>
    <row r="723" spans="16:17" ht="12.75">
      <c r="P723" s="47"/>
      <c r="Q723" s="47"/>
    </row>
    <row r="724" spans="16:17" ht="12.75">
      <c r="P724" s="47"/>
      <c r="Q724" s="47"/>
    </row>
    <row r="725" spans="16:17" ht="12.75">
      <c r="P725" s="47"/>
      <c r="Q725" s="47"/>
    </row>
    <row r="726" spans="16:17" ht="12.75">
      <c r="P726" s="47"/>
      <c r="Q726" s="47"/>
    </row>
    <row r="727" spans="16:17" ht="12.75">
      <c r="P727" s="47"/>
      <c r="Q727" s="47"/>
    </row>
    <row r="728" spans="16:17" ht="12.75">
      <c r="P728" s="47"/>
      <c r="Q728" s="47"/>
    </row>
    <row r="729" spans="16:17" ht="12.75">
      <c r="P729" s="47"/>
      <c r="Q729" s="47"/>
    </row>
    <row r="730" spans="16:17" ht="12.75">
      <c r="P730" s="47"/>
      <c r="Q730" s="47"/>
    </row>
    <row r="731" spans="16:17" ht="12.75">
      <c r="P731" s="47"/>
      <c r="Q731" s="47"/>
    </row>
    <row r="732" spans="16:17" ht="12.75">
      <c r="P732" s="47"/>
      <c r="Q732" s="47"/>
    </row>
    <row r="733" spans="16:17" ht="12.75">
      <c r="P733" s="47"/>
      <c r="Q733" s="47"/>
    </row>
    <row r="734" spans="16:17" ht="12.75">
      <c r="P734" s="47"/>
      <c r="Q734" s="47"/>
    </row>
    <row r="735" spans="16:17" ht="12.75">
      <c r="P735" s="47"/>
      <c r="Q735" s="47"/>
    </row>
    <row r="736" spans="16:17" ht="12.75">
      <c r="P736" s="47"/>
      <c r="Q736" s="47"/>
    </row>
    <row r="737" spans="16:17" ht="12.75">
      <c r="P737" s="47"/>
      <c r="Q737" s="47"/>
    </row>
    <row r="738" spans="16:17" ht="12.75">
      <c r="P738" s="47"/>
      <c r="Q738" s="47"/>
    </row>
    <row r="739" spans="16:17" ht="12.75">
      <c r="P739" s="47"/>
      <c r="Q739" s="47"/>
    </row>
    <row r="740" spans="16:17" ht="12.75">
      <c r="P740" s="47"/>
      <c r="Q740" s="47"/>
    </row>
    <row r="741" spans="16:17" ht="12.75">
      <c r="P741" s="47"/>
      <c r="Q741" s="47"/>
    </row>
    <row r="742" spans="16:17" ht="12.75">
      <c r="P742" s="47"/>
      <c r="Q742" s="47"/>
    </row>
    <row r="743" spans="16:17" ht="12.75">
      <c r="P743" s="47"/>
      <c r="Q743" s="47"/>
    </row>
    <row r="744" spans="16:17" ht="12.75">
      <c r="P744" s="47"/>
      <c r="Q744" s="47"/>
    </row>
    <row r="745" spans="16:17" ht="12.75">
      <c r="P745" s="47"/>
      <c r="Q745" s="47"/>
    </row>
    <row r="746" spans="16:17" ht="12.75">
      <c r="P746" s="47"/>
      <c r="Q746" s="47"/>
    </row>
    <row r="747" spans="16:17" ht="12.75">
      <c r="P747" s="47"/>
      <c r="Q747" s="47"/>
    </row>
    <row r="748" spans="16:17" ht="12.75">
      <c r="P748" s="47"/>
      <c r="Q748" s="47"/>
    </row>
    <row r="749" spans="16:17" ht="12.75">
      <c r="P749" s="47"/>
      <c r="Q749" s="47"/>
    </row>
    <row r="750" spans="16:17" ht="12.75">
      <c r="P750" s="47"/>
      <c r="Q750" s="47"/>
    </row>
    <row r="751" spans="16:17" ht="12.75">
      <c r="P751" s="47"/>
      <c r="Q751" s="47"/>
    </row>
    <row r="752" spans="16:17" ht="12.75">
      <c r="P752" s="47"/>
      <c r="Q752" s="47"/>
    </row>
    <row r="753" spans="16:17" ht="12.75">
      <c r="P753" s="47"/>
      <c r="Q753" s="47"/>
    </row>
    <row r="754" spans="16:17" ht="12.75">
      <c r="P754" s="47"/>
      <c r="Q754" s="47"/>
    </row>
    <row r="755" spans="16:17" ht="12.75">
      <c r="P755" s="47"/>
      <c r="Q755" s="47"/>
    </row>
    <row r="756" spans="16:17" ht="12.75">
      <c r="P756" s="47"/>
      <c r="Q756" s="47"/>
    </row>
    <row r="757" spans="16:17" ht="12.75">
      <c r="P757" s="47"/>
      <c r="Q757" s="47"/>
    </row>
    <row r="758" spans="16:17" ht="12.75">
      <c r="P758" s="47"/>
      <c r="Q758" s="47"/>
    </row>
    <row r="759" spans="16:17" ht="12.75">
      <c r="P759" s="47"/>
      <c r="Q759" s="47"/>
    </row>
    <row r="760" spans="16:17" ht="12.75">
      <c r="P760" s="47"/>
      <c r="Q760" s="47"/>
    </row>
    <row r="761" spans="16:17" ht="12.75">
      <c r="P761" s="47"/>
      <c r="Q761" s="47"/>
    </row>
    <row r="762" spans="16:17" ht="12.75">
      <c r="P762" s="47"/>
      <c r="Q762" s="47"/>
    </row>
    <row r="763" spans="16:17" ht="12.75">
      <c r="P763" s="47"/>
      <c r="Q763" s="47"/>
    </row>
    <row r="764" spans="16:17" ht="12.75">
      <c r="P764" s="47"/>
      <c r="Q764" s="47"/>
    </row>
    <row r="765" spans="16:17" ht="12.75">
      <c r="P765" s="47"/>
      <c r="Q765" s="47"/>
    </row>
    <row r="766" spans="16:17" ht="12.75">
      <c r="P766" s="47"/>
      <c r="Q766" s="47"/>
    </row>
    <row r="767" spans="16:17" ht="12.75">
      <c r="P767" s="47"/>
      <c r="Q767" s="47"/>
    </row>
    <row r="768" spans="16:17" ht="12.75">
      <c r="P768" s="47"/>
      <c r="Q768" s="47"/>
    </row>
    <row r="769" spans="16:17" ht="12.75">
      <c r="P769" s="47"/>
      <c r="Q769" s="47"/>
    </row>
    <row r="770" spans="16:17" ht="12.75">
      <c r="P770" s="47"/>
      <c r="Q770" s="47"/>
    </row>
    <row r="771" spans="16:17" ht="12.75">
      <c r="P771" s="47"/>
      <c r="Q771" s="47"/>
    </row>
    <row r="772" spans="16:17" ht="12.75">
      <c r="P772" s="47"/>
      <c r="Q772" s="47"/>
    </row>
    <row r="773" spans="16:17" ht="12.75">
      <c r="P773" s="47"/>
      <c r="Q773" s="47"/>
    </row>
    <row r="774" spans="16:17" ht="12.75">
      <c r="P774" s="47"/>
      <c r="Q774" s="47"/>
    </row>
    <row r="775" spans="16:17" ht="12.75">
      <c r="P775" s="47"/>
      <c r="Q775" s="47"/>
    </row>
    <row r="776" spans="16:17" ht="12.75">
      <c r="P776" s="47"/>
      <c r="Q776" s="47"/>
    </row>
    <row r="777" spans="16:17" ht="12.75">
      <c r="P777" s="47"/>
      <c r="Q777" s="47"/>
    </row>
    <row r="778" spans="16:17" ht="12.75">
      <c r="P778" s="47"/>
      <c r="Q778" s="47"/>
    </row>
    <row r="779" spans="16:17" ht="12.75">
      <c r="P779" s="47"/>
      <c r="Q779" s="47"/>
    </row>
    <row r="780" spans="16:17" ht="12.75">
      <c r="P780" s="47"/>
      <c r="Q780" s="47"/>
    </row>
    <row r="781" spans="16:17" ht="12.75">
      <c r="P781" s="47"/>
      <c r="Q781" s="47"/>
    </row>
    <row r="782" spans="16:17" ht="12.75">
      <c r="P782" s="47"/>
      <c r="Q782" s="47"/>
    </row>
    <row r="783" spans="16:17" ht="12.75">
      <c r="P783" s="47"/>
      <c r="Q783" s="47"/>
    </row>
    <row r="784" spans="16:17" ht="12.75">
      <c r="P784" s="47"/>
      <c r="Q784" s="47"/>
    </row>
    <row r="785" spans="16:17" ht="12.75">
      <c r="P785" s="47"/>
      <c r="Q785" s="47"/>
    </row>
    <row r="786" spans="16:17" ht="12.75">
      <c r="P786" s="47"/>
      <c r="Q786" s="47"/>
    </row>
    <row r="787" spans="16:17" ht="12.75">
      <c r="P787" s="47"/>
      <c r="Q787" s="47"/>
    </row>
    <row r="788" spans="16:17" ht="12.75">
      <c r="P788" s="47"/>
      <c r="Q788" s="47"/>
    </row>
    <row r="789" spans="16:17" ht="12.75">
      <c r="P789" s="47"/>
      <c r="Q789" s="47"/>
    </row>
    <row r="790" spans="16:17" ht="12.75">
      <c r="P790" s="47"/>
      <c r="Q790" s="47"/>
    </row>
    <row r="791" spans="16:17" ht="12.75">
      <c r="P791" s="47"/>
      <c r="Q791" s="47"/>
    </row>
    <row r="792" spans="16:17" ht="12.75">
      <c r="P792" s="47"/>
      <c r="Q792" s="47"/>
    </row>
    <row r="793" spans="16:17" ht="12.75">
      <c r="P793" s="47"/>
      <c r="Q793" s="47"/>
    </row>
    <row r="794" spans="16:17" ht="12.75">
      <c r="P794" s="47"/>
      <c r="Q794" s="47"/>
    </row>
    <row r="795" spans="16:17" ht="12.75">
      <c r="P795" s="47"/>
      <c r="Q795" s="47"/>
    </row>
    <row r="796" spans="16:17" ht="12.75">
      <c r="P796" s="47"/>
      <c r="Q796" s="47"/>
    </row>
    <row r="797" spans="16:17" ht="12.75">
      <c r="P797" s="47"/>
      <c r="Q797" s="47"/>
    </row>
    <row r="798" spans="16:17" ht="12.75">
      <c r="P798" s="47"/>
      <c r="Q798" s="47"/>
    </row>
    <row r="799" spans="16:17" ht="12.75">
      <c r="P799" s="47"/>
      <c r="Q799" s="47"/>
    </row>
    <row r="800" spans="16:17" ht="12.75">
      <c r="P800" s="47"/>
      <c r="Q800" s="47"/>
    </row>
    <row r="801" spans="16:17" ht="12.75">
      <c r="P801" s="47"/>
      <c r="Q801" s="47"/>
    </row>
    <row r="802" spans="16:17" ht="12.75">
      <c r="P802" s="47"/>
      <c r="Q802" s="47"/>
    </row>
    <row r="803" spans="16:17" ht="12.75">
      <c r="P803" s="47"/>
      <c r="Q803" s="47"/>
    </row>
    <row r="804" spans="16:17" ht="12.75">
      <c r="P804" s="47"/>
      <c r="Q804" s="47"/>
    </row>
    <row r="805" spans="16:17" ht="12.75">
      <c r="P805" s="47"/>
      <c r="Q805" s="47"/>
    </row>
    <row r="806" spans="16:17" ht="12.75">
      <c r="P806" s="47"/>
      <c r="Q806" s="47"/>
    </row>
    <row r="807" spans="16:17" ht="12.75">
      <c r="P807" s="47"/>
      <c r="Q807" s="47"/>
    </row>
    <row r="808" spans="16:17" ht="12.75">
      <c r="P808" s="47"/>
      <c r="Q808" s="47"/>
    </row>
    <row r="809" spans="16:17" ht="12.75">
      <c r="P809" s="47"/>
      <c r="Q809" s="47"/>
    </row>
    <row r="810" spans="16:17" ht="12.75">
      <c r="P810" s="47"/>
      <c r="Q810" s="47"/>
    </row>
    <row r="811" spans="16:17" ht="12.75">
      <c r="P811" s="47"/>
      <c r="Q811" s="47"/>
    </row>
    <row r="812" spans="16:17" ht="12.75">
      <c r="P812" s="47"/>
      <c r="Q812" s="47"/>
    </row>
    <row r="813" spans="16:17" ht="12.75">
      <c r="P813" s="47"/>
      <c r="Q813" s="47"/>
    </row>
    <row r="814" spans="16:17" ht="12.75">
      <c r="P814" s="47"/>
      <c r="Q814" s="47"/>
    </row>
    <row r="815" spans="16:17" ht="12.75">
      <c r="P815" s="47"/>
      <c r="Q815" s="47"/>
    </row>
    <row r="816" spans="16:17" ht="12.75">
      <c r="P816" s="47"/>
      <c r="Q816" s="47"/>
    </row>
    <row r="817" spans="16:17" ht="12.75">
      <c r="P817" s="47"/>
      <c r="Q817" s="47"/>
    </row>
    <row r="818" spans="16:17" ht="12.75">
      <c r="P818" s="47"/>
      <c r="Q818" s="47"/>
    </row>
    <row r="819" spans="16:17" ht="12.75">
      <c r="P819" s="47"/>
      <c r="Q819" s="47"/>
    </row>
    <row r="820" spans="16:17" ht="12.75">
      <c r="P820" s="47"/>
      <c r="Q820" s="47"/>
    </row>
    <row r="821" spans="16:17" ht="12.75">
      <c r="P821" s="47"/>
      <c r="Q821" s="47"/>
    </row>
    <row r="822" spans="16:17" ht="12.75">
      <c r="P822" s="47"/>
      <c r="Q822" s="47"/>
    </row>
    <row r="823" spans="16:17" ht="12.75">
      <c r="P823" s="47"/>
      <c r="Q823" s="47"/>
    </row>
    <row r="824" spans="16:17" ht="12.75">
      <c r="P824" s="47"/>
      <c r="Q824" s="47"/>
    </row>
    <row r="825" spans="16:17" ht="12.75">
      <c r="P825" s="47"/>
      <c r="Q825" s="47"/>
    </row>
    <row r="826" spans="16:17" ht="12.75">
      <c r="P826" s="47"/>
      <c r="Q826" s="47"/>
    </row>
    <row r="827" spans="16:17" ht="12.75">
      <c r="P827" s="47"/>
      <c r="Q827" s="47"/>
    </row>
    <row r="828" spans="16:17" ht="12.75">
      <c r="P828" s="47"/>
      <c r="Q828" s="47"/>
    </row>
    <row r="829" spans="16:17" ht="12.75">
      <c r="P829" s="47"/>
      <c r="Q829" s="47"/>
    </row>
    <row r="830" spans="16:17" ht="12.75">
      <c r="P830" s="47"/>
      <c r="Q830" s="47"/>
    </row>
    <row r="831" spans="16:17" ht="12.75">
      <c r="P831" s="47"/>
      <c r="Q831" s="47"/>
    </row>
    <row r="832" spans="16:17" ht="12.75">
      <c r="P832" s="47"/>
      <c r="Q832" s="47"/>
    </row>
    <row r="833" spans="16:17" ht="12.75">
      <c r="P833" s="47"/>
      <c r="Q833" s="47"/>
    </row>
    <row r="834" spans="16:17" ht="12.75">
      <c r="P834" s="47"/>
      <c r="Q834" s="47"/>
    </row>
    <row r="835" spans="16:17" ht="12.75">
      <c r="P835" s="47"/>
      <c r="Q835" s="47"/>
    </row>
    <row r="836" spans="16:17" ht="12.75">
      <c r="P836" s="47"/>
      <c r="Q836" s="47"/>
    </row>
    <row r="837" spans="16:17" ht="12.75">
      <c r="P837" s="47"/>
      <c r="Q837" s="47"/>
    </row>
    <row r="838" spans="16:17" ht="12.75">
      <c r="P838" s="47"/>
      <c r="Q838" s="47"/>
    </row>
    <row r="839" spans="16:17" ht="12.75">
      <c r="P839" s="47"/>
      <c r="Q839" s="47"/>
    </row>
    <row r="840" spans="16:17" ht="12.75">
      <c r="P840" s="47"/>
      <c r="Q840" s="47"/>
    </row>
    <row r="841" spans="16:17" ht="12.75">
      <c r="P841" s="47"/>
      <c r="Q841" s="47"/>
    </row>
    <row r="842" spans="16:17" ht="12.75">
      <c r="P842" s="47"/>
      <c r="Q842" s="47"/>
    </row>
    <row r="843" spans="16:17" ht="12.75">
      <c r="P843" s="47"/>
      <c r="Q843" s="47"/>
    </row>
    <row r="844" spans="16:17" ht="12.75">
      <c r="P844" s="47"/>
      <c r="Q844" s="47"/>
    </row>
    <row r="845" spans="16:17" ht="12.75">
      <c r="P845" s="47"/>
      <c r="Q845" s="47"/>
    </row>
    <row r="846" spans="16:17" ht="12.75">
      <c r="P846" s="47"/>
      <c r="Q846" s="47"/>
    </row>
    <row r="847" spans="16:17" ht="12.75">
      <c r="P847" s="47"/>
      <c r="Q847" s="47"/>
    </row>
    <row r="848" spans="16:17" ht="12.75">
      <c r="P848" s="47"/>
      <c r="Q848" s="47"/>
    </row>
    <row r="849" spans="16:17" ht="12.75">
      <c r="P849" s="47"/>
      <c r="Q849" s="47"/>
    </row>
    <row r="850" spans="16:17" ht="12.75">
      <c r="P850" s="47"/>
      <c r="Q850" s="47"/>
    </row>
    <row r="851" spans="16:17" ht="12.75">
      <c r="P851" s="47"/>
      <c r="Q851" s="47"/>
    </row>
    <row r="852" spans="16:17" ht="12.75">
      <c r="P852" s="47"/>
      <c r="Q852" s="47"/>
    </row>
    <row r="853" spans="16:17" ht="12.75">
      <c r="P853" s="47"/>
      <c r="Q853" s="47"/>
    </row>
    <row r="854" spans="16:17" ht="12.75">
      <c r="P854" s="47"/>
      <c r="Q854" s="47"/>
    </row>
    <row r="855" spans="16:17" ht="12.75">
      <c r="P855" s="47"/>
      <c r="Q855" s="47"/>
    </row>
    <row r="856" spans="16:17" ht="12.75">
      <c r="P856" s="47"/>
      <c r="Q856" s="47"/>
    </row>
    <row r="857" spans="16:17" ht="12.75">
      <c r="P857" s="47"/>
      <c r="Q857" s="47"/>
    </row>
    <row r="858" spans="16:17" ht="12.75">
      <c r="P858" s="47"/>
      <c r="Q858" s="47"/>
    </row>
    <row r="859" spans="16:17" ht="12.75">
      <c r="P859" s="47"/>
      <c r="Q859" s="47"/>
    </row>
    <row r="860" spans="16:17" ht="12.75">
      <c r="P860" s="47"/>
      <c r="Q860" s="47"/>
    </row>
    <row r="861" spans="16:17" ht="12.75">
      <c r="P861" s="47"/>
      <c r="Q861" s="47"/>
    </row>
    <row r="862" spans="16:17" ht="12.75">
      <c r="P862" s="47"/>
      <c r="Q862" s="47"/>
    </row>
    <row r="863" spans="16:17" ht="12.75">
      <c r="P863" s="47"/>
      <c r="Q863" s="47"/>
    </row>
    <row r="864" spans="16:17" ht="12.75">
      <c r="P864" s="47"/>
      <c r="Q864" s="47"/>
    </row>
    <row r="865" spans="16:17" ht="12.75">
      <c r="P865" s="47"/>
      <c r="Q865" s="47"/>
    </row>
    <row r="866" spans="16:17" ht="12.75">
      <c r="P866" s="47"/>
      <c r="Q866" s="47"/>
    </row>
    <row r="867" spans="16:17" ht="12.75">
      <c r="P867" s="47"/>
      <c r="Q867" s="47"/>
    </row>
    <row r="868" spans="16:17" ht="12.75">
      <c r="P868" s="47"/>
      <c r="Q868" s="47"/>
    </row>
    <row r="869" spans="16:17" ht="12.75">
      <c r="P869" s="47"/>
      <c r="Q869" s="47"/>
    </row>
    <row r="870" spans="16:17" ht="12.75">
      <c r="P870" s="47"/>
      <c r="Q870" s="47"/>
    </row>
    <row r="871" spans="16:17" ht="12.75">
      <c r="P871" s="47"/>
      <c r="Q871" s="47"/>
    </row>
    <row r="872" spans="16:17" ht="12.75">
      <c r="P872" s="47"/>
      <c r="Q872" s="47"/>
    </row>
    <row r="873" spans="16:17" ht="12.75">
      <c r="P873" s="47"/>
      <c r="Q873" s="47"/>
    </row>
    <row r="874" spans="16:17" ht="12.75">
      <c r="P874" s="47"/>
      <c r="Q874" s="47"/>
    </row>
    <row r="875" spans="16:17" ht="12.75">
      <c r="P875" s="47"/>
      <c r="Q875" s="47"/>
    </row>
    <row r="876" spans="16:17" ht="12.75">
      <c r="P876" s="47"/>
      <c r="Q876" s="47"/>
    </row>
    <row r="877" spans="16:17" ht="12.75">
      <c r="P877" s="47"/>
      <c r="Q877" s="47"/>
    </row>
    <row r="878" spans="16:17" ht="12.75">
      <c r="P878" s="47"/>
      <c r="Q878" s="47"/>
    </row>
    <row r="879" spans="16:17" ht="12.75">
      <c r="P879" s="47"/>
      <c r="Q879" s="47"/>
    </row>
    <row r="880" spans="16:17" ht="12.75">
      <c r="P880" s="47"/>
      <c r="Q880" s="47"/>
    </row>
    <row r="881" spans="16:17" ht="12.75">
      <c r="P881" s="47"/>
      <c r="Q881" s="47"/>
    </row>
    <row r="882" spans="16:17" ht="12.75">
      <c r="P882" s="47"/>
      <c r="Q882" s="47"/>
    </row>
    <row r="883" spans="16:17" ht="12.75">
      <c r="P883" s="47"/>
      <c r="Q883" s="47"/>
    </row>
    <row r="884" spans="16:17" ht="12.75">
      <c r="P884" s="47"/>
      <c r="Q884" s="47"/>
    </row>
    <row r="885" spans="16:17" ht="12.75">
      <c r="P885" s="47"/>
      <c r="Q885" s="47"/>
    </row>
    <row r="886" spans="16:17" ht="12.75">
      <c r="P886" s="47"/>
      <c r="Q886" s="47"/>
    </row>
    <row r="887" spans="16:17" ht="12.75">
      <c r="P887" s="47"/>
      <c r="Q887" s="47"/>
    </row>
    <row r="888" spans="16:17" ht="12.75">
      <c r="P888" s="47"/>
      <c r="Q888" s="47"/>
    </row>
    <row r="889" spans="16:17" ht="12.75">
      <c r="P889" s="47"/>
      <c r="Q889" s="47"/>
    </row>
    <row r="890" spans="16:17" ht="12.75">
      <c r="P890" s="47"/>
      <c r="Q890" s="47"/>
    </row>
    <row r="891" spans="16:17" ht="12.75">
      <c r="P891" s="47"/>
      <c r="Q891" s="47"/>
    </row>
    <row r="892" spans="16:17" ht="12.75">
      <c r="P892" s="47"/>
      <c r="Q892" s="47"/>
    </row>
    <row r="893" spans="16:17" ht="12.75">
      <c r="P893" s="47"/>
      <c r="Q893" s="47"/>
    </row>
    <row r="894" spans="16:17" ht="12.75">
      <c r="P894" s="47"/>
      <c r="Q894" s="47"/>
    </row>
    <row r="895" spans="16:17" ht="12.75">
      <c r="P895" s="47"/>
      <c r="Q895" s="47"/>
    </row>
    <row r="896" spans="16:17" ht="12.75">
      <c r="P896" s="47"/>
      <c r="Q896" s="47"/>
    </row>
    <row r="897" spans="16:17" ht="12.75">
      <c r="P897" s="47"/>
      <c r="Q897" s="47"/>
    </row>
    <row r="898" spans="16:17" ht="12.75">
      <c r="P898" s="47"/>
      <c r="Q898" s="47"/>
    </row>
    <row r="899" spans="16:17" ht="12.75">
      <c r="P899" s="47"/>
      <c r="Q899" s="47"/>
    </row>
    <row r="900" spans="16:17" ht="12.75">
      <c r="P900" s="47"/>
      <c r="Q900" s="47"/>
    </row>
    <row r="901" spans="16:17" ht="12.75">
      <c r="P901" s="47"/>
      <c r="Q901" s="47"/>
    </row>
    <row r="902" spans="16:17" ht="12.75">
      <c r="P902" s="47"/>
      <c r="Q902" s="47"/>
    </row>
    <row r="903" spans="16:17" ht="12.75">
      <c r="P903" s="47"/>
      <c r="Q903" s="47"/>
    </row>
    <row r="904" spans="16:17" ht="12.75">
      <c r="P904" s="47"/>
      <c r="Q904" s="47"/>
    </row>
    <row r="905" spans="16:17" ht="12.75">
      <c r="P905" s="47"/>
      <c r="Q905" s="47"/>
    </row>
    <row r="906" spans="16:17" ht="12.75">
      <c r="P906" s="47"/>
      <c r="Q906" s="47"/>
    </row>
    <row r="907" spans="16:17" ht="12.75">
      <c r="P907" s="47"/>
      <c r="Q907" s="47"/>
    </row>
    <row r="908" spans="16:17" ht="12.75">
      <c r="P908" s="47"/>
      <c r="Q908" s="47"/>
    </row>
    <row r="909" spans="16:17" ht="12.75">
      <c r="P909" s="47"/>
      <c r="Q909" s="47"/>
    </row>
    <row r="910" spans="16:17" ht="12.75">
      <c r="P910" s="47"/>
      <c r="Q910" s="47"/>
    </row>
    <row r="911" spans="16:17" ht="12.75">
      <c r="P911" s="47"/>
      <c r="Q911" s="47"/>
    </row>
    <row r="912" spans="16:17" ht="12.75">
      <c r="P912" s="47"/>
      <c r="Q912" s="47"/>
    </row>
    <row r="913" spans="16:17" ht="12.75">
      <c r="P913" s="47"/>
      <c r="Q913" s="47"/>
    </row>
    <row r="914" spans="16:17" ht="12.75">
      <c r="P914" s="47"/>
      <c r="Q914" s="47"/>
    </row>
    <row r="915" spans="16:17" ht="12.75">
      <c r="P915" s="47"/>
      <c r="Q915" s="47"/>
    </row>
    <row r="916" spans="16:17" ht="12.75">
      <c r="P916" s="47"/>
      <c r="Q916" s="47"/>
    </row>
    <row r="917" spans="16:17" ht="12.75">
      <c r="P917" s="47"/>
      <c r="Q917" s="47"/>
    </row>
    <row r="918" spans="16:17" ht="12.75">
      <c r="P918" s="47"/>
      <c r="Q918" s="47"/>
    </row>
    <row r="919" spans="16:17" ht="12.75">
      <c r="P919" s="47"/>
      <c r="Q919" s="47"/>
    </row>
    <row r="920" spans="16:17" ht="12.75">
      <c r="P920" s="47"/>
      <c r="Q920" s="47"/>
    </row>
    <row r="921" spans="16:17" ht="12.75">
      <c r="P921" s="47"/>
      <c r="Q921" s="47"/>
    </row>
    <row r="922" spans="16:17" ht="12.75">
      <c r="P922" s="47"/>
      <c r="Q922" s="47"/>
    </row>
    <row r="923" spans="16:17" ht="12.75">
      <c r="P923" s="47"/>
      <c r="Q923" s="47"/>
    </row>
    <row r="924" spans="16:17" ht="12.75">
      <c r="P924" s="47"/>
      <c r="Q924" s="47"/>
    </row>
    <row r="925" spans="16:17" ht="12.75">
      <c r="P925" s="47"/>
      <c r="Q925" s="47"/>
    </row>
    <row r="926" spans="16:17" ht="12.75">
      <c r="P926" s="47"/>
      <c r="Q926" s="47"/>
    </row>
    <row r="927" spans="16:17" ht="12.75">
      <c r="P927" s="47"/>
      <c r="Q927" s="47"/>
    </row>
    <row r="928" spans="16:17" ht="12.75">
      <c r="P928" s="47"/>
      <c r="Q928" s="47"/>
    </row>
    <row r="929" spans="16:17" ht="12.75">
      <c r="P929" s="47"/>
      <c r="Q929" s="47"/>
    </row>
    <row r="930" spans="16:17" ht="12.75">
      <c r="P930" s="47"/>
      <c r="Q930" s="47"/>
    </row>
    <row r="931" spans="16:17" ht="12.75">
      <c r="P931" s="47"/>
      <c r="Q931" s="47"/>
    </row>
    <row r="932" spans="16:17" ht="12.75">
      <c r="P932" s="47"/>
      <c r="Q932" s="47"/>
    </row>
    <row r="933" spans="16:17" ht="12.75">
      <c r="P933" s="47"/>
      <c r="Q933" s="47"/>
    </row>
    <row r="934" spans="16:17" ht="12.75">
      <c r="P934" s="47"/>
      <c r="Q934" s="47"/>
    </row>
    <row r="935" spans="16:17" ht="12.75">
      <c r="P935" s="47"/>
      <c r="Q935" s="47"/>
    </row>
    <row r="936" spans="16:17" ht="12.75">
      <c r="P936" s="47"/>
      <c r="Q936" s="47"/>
    </row>
    <row r="937" spans="16:17" ht="12.75">
      <c r="P937" s="47"/>
      <c r="Q937" s="47"/>
    </row>
    <row r="938" spans="16:17" ht="12.75">
      <c r="P938" s="47"/>
      <c r="Q938" s="47"/>
    </row>
    <row r="939" spans="16:17" ht="12.75">
      <c r="P939" s="47"/>
      <c r="Q939" s="47"/>
    </row>
    <row r="940" spans="16:17" ht="12.75">
      <c r="P940" s="47"/>
      <c r="Q940" s="47"/>
    </row>
    <row r="941" spans="16:17" ht="12.75">
      <c r="P941" s="47"/>
      <c r="Q941" s="47"/>
    </row>
    <row r="942" spans="16:17" ht="12.75">
      <c r="P942" s="47"/>
      <c r="Q942" s="47"/>
    </row>
    <row r="943" spans="16:17" ht="12.75">
      <c r="P943" s="47"/>
      <c r="Q943" s="47"/>
    </row>
    <row r="944" spans="16:17" ht="12.75">
      <c r="P944" s="47"/>
      <c r="Q944" s="47"/>
    </row>
    <row r="945" spans="16:17" ht="12.75">
      <c r="P945" s="47"/>
      <c r="Q945" s="47"/>
    </row>
    <row r="946" spans="16:17" ht="12.75">
      <c r="P946" s="47"/>
      <c r="Q946" s="47"/>
    </row>
    <row r="947" spans="16:17" ht="12.75">
      <c r="P947" s="47"/>
      <c r="Q947" s="47"/>
    </row>
    <row r="948" spans="16:17" ht="12.75">
      <c r="P948" s="47"/>
      <c r="Q948" s="47"/>
    </row>
    <row r="949" spans="16:17" ht="12.75">
      <c r="P949" s="47"/>
      <c r="Q949" s="47"/>
    </row>
    <row r="950" spans="16:17" ht="12.75">
      <c r="P950" s="47"/>
      <c r="Q950" s="47"/>
    </row>
    <row r="951" spans="16:17" ht="12.75">
      <c r="P951" s="47"/>
      <c r="Q951" s="47"/>
    </row>
    <row r="952" spans="16:17" ht="12.75">
      <c r="P952" s="47"/>
      <c r="Q952" s="47"/>
    </row>
    <row r="953" spans="16:17" ht="12.75">
      <c r="P953" s="47"/>
      <c r="Q953" s="47"/>
    </row>
    <row r="954" spans="16:17" ht="12.75">
      <c r="P954" s="47"/>
      <c r="Q954" s="47"/>
    </row>
    <row r="955" spans="16:17" ht="12.75">
      <c r="P955" s="47"/>
      <c r="Q955" s="47"/>
    </row>
    <row r="956" spans="16:17" ht="12.75">
      <c r="P956" s="47"/>
      <c r="Q956" s="47"/>
    </row>
    <row r="957" spans="16:17" ht="12.75">
      <c r="P957" s="47"/>
      <c r="Q957" s="47"/>
    </row>
    <row r="958" spans="16:17" ht="12.75">
      <c r="P958" s="47"/>
      <c r="Q958" s="47"/>
    </row>
    <row r="959" spans="16:17" ht="12.75">
      <c r="P959" s="47"/>
      <c r="Q959" s="47"/>
    </row>
    <row r="960" spans="16:17" ht="12.75">
      <c r="P960" s="47"/>
      <c r="Q960" s="47"/>
    </row>
    <row r="961" spans="16:17" ht="12.75">
      <c r="P961" s="47"/>
      <c r="Q961" s="47"/>
    </row>
    <row r="962" spans="16:17" ht="12.75">
      <c r="P962" s="47"/>
      <c r="Q962" s="47"/>
    </row>
    <row r="963" spans="16:17" ht="12.75">
      <c r="P963" s="47"/>
      <c r="Q963" s="47"/>
    </row>
    <row r="964" spans="16:17" ht="12.75">
      <c r="P964" s="47"/>
      <c r="Q964" s="47"/>
    </row>
    <row r="965" spans="16:17" ht="12.75">
      <c r="P965" s="47"/>
      <c r="Q965" s="47"/>
    </row>
    <row r="966" spans="16:17" ht="12.75">
      <c r="P966" s="47"/>
      <c r="Q966" s="47"/>
    </row>
    <row r="967" spans="16:17" ht="12.75">
      <c r="P967" s="47"/>
      <c r="Q967" s="47"/>
    </row>
    <row r="968" spans="16:17" ht="12.75">
      <c r="P968" s="47"/>
      <c r="Q968" s="47"/>
    </row>
    <row r="969" spans="16:17" ht="12.75">
      <c r="P969" s="47"/>
      <c r="Q969" s="47"/>
    </row>
    <row r="970" spans="16:17" ht="12.75">
      <c r="P970" s="47"/>
      <c r="Q970" s="47"/>
    </row>
    <row r="971" spans="16:17" ht="12.75">
      <c r="P971" s="47"/>
      <c r="Q971" s="47"/>
    </row>
    <row r="972" spans="16:17" ht="12.75">
      <c r="P972" s="47"/>
      <c r="Q972" s="47"/>
    </row>
    <row r="973" spans="16:17" ht="12.75">
      <c r="P973" s="47"/>
      <c r="Q973" s="47"/>
    </row>
    <row r="974" spans="16:17" ht="12.75">
      <c r="P974" s="47"/>
      <c r="Q974" s="47"/>
    </row>
    <row r="975" spans="16:17" ht="12.75">
      <c r="P975" s="47"/>
      <c r="Q975" s="47"/>
    </row>
    <row r="976" spans="16:17" ht="12.75">
      <c r="P976" s="47"/>
      <c r="Q976" s="47"/>
    </row>
    <row r="977" spans="16:17" ht="12.75">
      <c r="P977" s="47"/>
      <c r="Q977" s="47"/>
    </row>
    <row r="978" spans="16:17" ht="12.75">
      <c r="P978" s="47"/>
      <c r="Q978" s="47"/>
    </row>
    <row r="979" spans="16:17" ht="12.75">
      <c r="P979" s="47"/>
      <c r="Q979" s="47"/>
    </row>
    <row r="980" spans="16:17" ht="12.75">
      <c r="P980" s="47"/>
      <c r="Q980" s="47"/>
    </row>
    <row r="981" spans="16:17" ht="12.75">
      <c r="P981" s="47"/>
      <c r="Q981" s="47"/>
    </row>
    <row r="982" spans="16:17" ht="12.75">
      <c r="P982" s="47"/>
      <c r="Q982" s="47"/>
    </row>
    <row r="983" spans="16:17" ht="12.75">
      <c r="P983" s="47"/>
      <c r="Q983" s="47"/>
    </row>
    <row r="984" spans="16:17" ht="12.75">
      <c r="P984" s="47"/>
      <c r="Q984" s="47"/>
    </row>
    <row r="985" spans="16:17" ht="12.75">
      <c r="P985" s="47"/>
      <c r="Q985" s="47"/>
    </row>
    <row r="986" spans="16:17" ht="12.75">
      <c r="P986" s="47"/>
      <c r="Q986" s="47"/>
    </row>
    <row r="987" spans="16:17" ht="12.75">
      <c r="P987" s="47"/>
      <c r="Q987" s="47"/>
    </row>
    <row r="988" spans="16:17" ht="12.75">
      <c r="P988" s="47"/>
      <c r="Q988" s="47"/>
    </row>
    <row r="989" spans="16:17" ht="12.75">
      <c r="P989" s="47"/>
      <c r="Q989" s="47"/>
    </row>
    <row r="990" spans="16:17" ht="12.75">
      <c r="P990" s="47"/>
      <c r="Q990" s="47"/>
    </row>
    <row r="991" spans="16:17" ht="12.75">
      <c r="P991" s="47"/>
      <c r="Q991" s="47"/>
    </row>
    <row r="992" spans="16:17" ht="12.75">
      <c r="P992" s="47"/>
      <c r="Q992" s="47"/>
    </row>
    <row r="993" spans="16:17" ht="12.75">
      <c r="P993" s="47"/>
      <c r="Q993" s="47"/>
    </row>
    <row r="994" spans="16:17" ht="12.75">
      <c r="P994" s="47"/>
      <c r="Q994" s="47"/>
    </row>
    <row r="995" spans="16:17" ht="12.75">
      <c r="P995" s="47"/>
      <c r="Q995" s="47"/>
    </row>
    <row r="996" spans="16:17" ht="12.75">
      <c r="P996" s="47"/>
      <c r="Q996" s="47"/>
    </row>
    <row r="997" spans="16:17" ht="12.75">
      <c r="P997" s="47"/>
      <c r="Q997" s="47"/>
    </row>
    <row r="998" spans="16:17" ht="12.75">
      <c r="P998" s="47"/>
      <c r="Q998" s="47"/>
    </row>
    <row r="999" spans="16:17" ht="12.75">
      <c r="P999" s="47"/>
      <c r="Q999" s="47"/>
    </row>
    <row r="1000" spans="16:17" ht="12.75">
      <c r="P1000" s="47"/>
      <c r="Q1000" s="47"/>
    </row>
    <row r="1001" spans="16:17" ht="12.75">
      <c r="P1001" s="47"/>
      <c r="Q1001" s="47"/>
    </row>
    <row r="1002" spans="16:17" ht="12.75">
      <c r="P1002" s="47"/>
      <c r="Q1002" s="47"/>
    </row>
    <row r="1003" spans="16:17" ht="12.75">
      <c r="P1003" s="47"/>
      <c r="Q1003" s="47"/>
    </row>
    <row r="1004" spans="16:17" ht="12.75">
      <c r="P1004" s="47"/>
      <c r="Q1004" s="47"/>
    </row>
    <row r="1005" spans="16:17" ht="12.75">
      <c r="P1005" s="47"/>
      <c r="Q1005" s="47"/>
    </row>
    <row r="1006" spans="16:17" ht="12.75">
      <c r="P1006" s="47"/>
      <c r="Q1006" s="47"/>
    </row>
    <row r="1007" spans="16:17" ht="12.75">
      <c r="P1007" s="47"/>
      <c r="Q1007" s="47"/>
    </row>
    <row r="1008" spans="16:17" ht="12.75">
      <c r="P1008" s="47"/>
      <c r="Q1008" s="47"/>
    </row>
    <row r="1009" spans="16:17" ht="12.75">
      <c r="P1009" s="47"/>
      <c r="Q1009" s="47"/>
    </row>
    <row r="1010" spans="16:17" ht="12.75">
      <c r="P1010" s="47"/>
      <c r="Q1010" s="47"/>
    </row>
    <row r="1011" spans="16:17" ht="12.75">
      <c r="P1011" s="47"/>
      <c r="Q1011" s="47"/>
    </row>
    <row r="1012" spans="16:17" ht="12.75">
      <c r="P1012" s="47"/>
      <c r="Q1012" s="47"/>
    </row>
    <row r="1013" spans="16:17" ht="12.75">
      <c r="P1013" s="47"/>
      <c r="Q1013" s="47"/>
    </row>
    <row r="1014" spans="16:17" ht="12.75">
      <c r="P1014" s="47"/>
      <c r="Q1014" s="47"/>
    </row>
    <row r="1015" spans="16:17" ht="12.75">
      <c r="P1015" s="47"/>
      <c r="Q1015" s="47"/>
    </row>
    <row r="1016" spans="16:17" ht="12.75">
      <c r="P1016" s="47"/>
      <c r="Q1016" s="47"/>
    </row>
    <row r="1017" spans="16:17" ht="12.75">
      <c r="P1017" s="47"/>
      <c r="Q1017" s="47"/>
    </row>
    <row r="1018" spans="16:17" ht="12.75">
      <c r="P1018" s="47"/>
      <c r="Q1018" s="47"/>
    </row>
    <row r="1019" spans="16:17" ht="12.75">
      <c r="P1019" s="47"/>
      <c r="Q1019" s="47"/>
    </row>
    <row r="1020" spans="16:17" ht="12.75">
      <c r="P1020" s="47"/>
      <c r="Q1020" s="47"/>
    </row>
    <row r="1021" spans="16:17" ht="12.75">
      <c r="P1021" s="47"/>
      <c r="Q1021" s="47"/>
    </row>
    <row r="1022" spans="16:17" ht="12.75">
      <c r="P1022" s="47"/>
      <c r="Q1022" s="47"/>
    </row>
    <row r="1023" spans="16:17" ht="12.75">
      <c r="P1023" s="47"/>
      <c r="Q1023" s="47"/>
    </row>
    <row r="1024" spans="16:17" ht="12.75">
      <c r="P1024" s="47"/>
      <c r="Q1024" s="47"/>
    </row>
    <row r="1025" spans="16:17" ht="12.75">
      <c r="P1025" s="47"/>
      <c r="Q1025" s="47"/>
    </row>
    <row r="1026" spans="16:17" ht="12.75">
      <c r="P1026" s="47"/>
      <c r="Q1026" s="47"/>
    </row>
    <row r="1027" spans="16:17" ht="12.75">
      <c r="P1027" s="47"/>
      <c r="Q1027" s="47"/>
    </row>
    <row r="1028" spans="16:17" ht="12.75">
      <c r="P1028" s="47"/>
      <c r="Q1028" s="47"/>
    </row>
    <row r="1029" spans="16:17" ht="12.75">
      <c r="P1029" s="47"/>
      <c r="Q1029" s="47"/>
    </row>
    <row r="1030" spans="16:17" ht="12.75">
      <c r="P1030" s="47"/>
      <c r="Q1030" s="47"/>
    </row>
    <row r="1031" spans="16:17" ht="12.75">
      <c r="P1031" s="47"/>
      <c r="Q1031" s="47"/>
    </row>
    <row r="1032" spans="16:17" ht="12.75">
      <c r="P1032" s="47"/>
      <c r="Q1032" s="47"/>
    </row>
    <row r="1033" spans="16:17" ht="12.75">
      <c r="P1033" s="47"/>
      <c r="Q1033" s="47"/>
    </row>
    <row r="1034" spans="16:17" ht="12.75">
      <c r="P1034" s="47"/>
      <c r="Q1034" s="47"/>
    </row>
    <row r="1035" spans="16:17" ht="12.75">
      <c r="P1035" s="47"/>
      <c r="Q1035" s="47"/>
    </row>
    <row r="1036" spans="16:17" ht="12.75">
      <c r="P1036" s="47"/>
      <c r="Q1036" s="47"/>
    </row>
    <row r="1037" spans="16:17" ht="12.75">
      <c r="P1037" s="47"/>
      <c r="Q1037" s="47"/>
    </row>
    <row r="1038" spans="16:17" ht="12.75">
      <c r="P1038" s="47"/>
      <c r="Q1038" s="47"/>
    </row>
    <row r="1039" spans="16:17" ht="12.75">
      <c r="P1039" s="47"/>
      <c r="Q1039" s="47"/>
    </row>
    <row r="1040" spans="16:17" ht="12.75">
      <c r="P1040" s="47"/>
      <c r="Q1040" s="47"/>
    </row>
    <row r="1041" spans="16:17" ht="12.75">
      <c r="P1041" s="47"/>
      <c r="Q1041" s="47"/>
    </row>
    <row r="1042" spans="16:17" ht="12.75">
      <c r="P1042" s="47"/>
      <c r="Q1042" s="47"/>
    </row>
    <row r="1043" spans="16:17" ht="12.75">
      <c r="P1043" s="47"/>
      <c r="Q1043" s="47"/>
    </row>
    <row r="1044" spans="16:17" ht="12.75">
      <c r="P1044" s="47"/>
      <c r="Q1044" s="47"/>
    </row>
    <row r="1045" spans="16:17" ht="12.75">
      <c r="P1045" s="47"/>
      <c r="Q1045" s="47"/>
    </row>
    <row r="1046" spans="16:17" ht="12.75">
      <c r="P1046" s="47"/>
      <c r="Q1046" s="47"/>
    </row>
    <row r="1047" spans="16:17" ht="12.75">
      <c r="P1047" s="47"/>
      <c r="Q1047" s="47"/>
    </row>
    <row r="1048" spans="16:17" ht="12.75">
      <c r="P1048" s="47"/>
      <c r="Q1048" s="47"/>
    </row>
    <row r="1049" spans="16:17" ht="12.75">
      <c r="P1049" s="47"/>
      <c r="Q1049" s="47"/>
    </row>
    <row r="1050" spans="16:17" ht="12.75">
      <c r="P1050" s="47"/>
      <c r="Q1050" s="47"/>
    </row>
    <row r="1051" spans="16:17" ht="12.75">
      <c r="P1051" s="47"/>
      <c r="Q1051" s="47"/>
    </row>
    <row r="1052" spans="16:17" ht="12.75">
      <c r="P1052" s="47"/>
      <c r="Q1052" s="47"/>
    </row>
    <row r="1053" spans="16:17" ht="12.75">
      <c r="P1053" s="47"/>
      <c r="Q1053" s="47"/>
    </row>
    <row r="1054" spans="16:17" ht="12.75">
      <c r="P1054" s="47"/>
      <c r="Q1054" s="47"/>
    </row>
    <row r="1055" spans="16:17" ht="12.75">
      <c r="P1055" s="47"/>
      <c r="Q1055" s="47"/>
    </row>
    <row r="1056" spans="16:17" ht="12.75">
      <c r="P1056" s="47"/>
      <c r="Q1056" s="47"/>
    </row>
    <row r="1057" spans="16:17" ht="12.75">
      <c r="P1057" s="47"/>
      <c r="Q1057" s="47"/>
    </row>
    <row r="1058" spans="16:17" ht="12.75">
      <c r="P1058" s="47"/>
      <c r="Q1058" s="47"/>
    </row>
    <row r="1059" spans="16:17" ht="12.75">
      <c r="P1059" s="47"/>
      <c r="Q1059" s="47"/>
    </row>
    <row r="1060" spans="16:17" ht="12.75">
      <c r="P1060" s="47"/>
      <c r="Q1060" s="47"/>
    </row>
    <row r="1061" spans="16:17" ht="12.75">
      <c r="P1061" s="47"/>
      <c r="Q1061" s="47"/>
    </row>
    <row r="1062" spans="16:17" ht="12.75">
      <c r="P1062" s="47"/>
      <c r="Q1062" s="47"/>
    </row>
    <row r="1063" spans="16:17" ht="12.75">
      <c r="P1063" s="47"/>
      <c r="Q1063" s="47"/>
    </row>
    <row r="1064" spans="16:17" ht="12.75">
      <c r="P1064" s="47"/>
      <c r="Q1064" s="47"/>
    </row>
    <row r="1065" spans="16:17" ht="12.75">
      <c r="P1065" s="47"/>
      <c r="Q1065" s="47"/>
    </row>
    <row r="1066" spans="16:17" ht="12.75">
      <c r="P1066" s="47"/>
      <c r="Q1066" s="47"/>
    </row>
    <row r="1067" spans="16:17" ht="12.75">
      <c r="P1067" s="47"/>
      <c r="Q1067" s="47"/>
    </row>
    <row r="1068" spans="16:17" ht="12.75">
      <c r="P1068" s="47"/>
      <c r="Q1068" s="47"/>
    </row>
    <row r="1069" spans="16:17" ht="12.75">
      <c r="P1069" s="47"/>
      <c r="Q1069" s="47"/>
    </row>
    <row r="1070" spans="16:17" ht="12.75">
      <c r="P1070" s="47"/>
      <c r="Q1070" s="47"/>
    </row>
    <row r="1071" spans="16:17" ht="12.75">
      <c r="P1071" s="47"/>
      <c r="Q1071" s="47"/>
    </row>
    <row r="1072" spans="16:17" ht="12.75">
      <c r="P1072" s="47"/>
      <c r="Q1072" s="47"/>
    </row>
    <row r="1073" spans="16:17" ht="12.75">
      <c r="P1073" s="47"/>
      <c r="Q1073" s="47"/>
    </row>
    <row r="1074" spans="16:17" ht="12.75">
      <c r="P1074" s="47"/>
      <c r="Q1074" s="47"/>
    </row>
    <row r="1075" spans="16:17" ht="12.75">
      <c r="P1075" s="47"/>
      <c r="Q1075" s="47"/>
    </row>
    <row r="1076" spans="16:17" ht="12.75">
      <c r="P1076" s="47"/>
      <c r="Q1076" s="47"/>
    </row>
    <row r="1077" spans="16:17" ht="12.75">
      <c r="P1077" s="47"/>
      <c r="Q1077" s="47"/>
    </row>
    <row r="1078" spans="16:17" ht="12.75">
      <c r="P1078" s="47"/>
      <c r="Q1078" s="47"/>
    </row>
    <row r="1079" spans="16:17" ht="12.75">
      <c r="P1079" s="47"/>
      <c r="Q1079" s="47"/>
    </row>
    <row r="1080" spans="16:17" ht="12.75">
      <c r="P1080" s="47"/>
      <c r="Q1080" s="47"/>
    </row>
    <row r="1081" spans="16:17" ht="12.75">
      <c r="P1081" s="47"/>
      <c r="Q1081" s="47"/>
    </row>
    <row r="1082" spans="16:17" ht="12.75">
      <c r="P1082" s="47"/>
      <c r="Q1082" s="47"/>
    </row>
    <row r="1083" spans="16:17" ht="12.75">
      <c r="P1083" s="47"/>
      <c r="Q1083" s="47"/>
    </row>
    <row r="1084" spans="16:17" ht="12.75">
      <c r="P1084" s="47"/>
      <c r="Q1084" s="47"/>
    </row>
    <row r="1085" spans="16:17" ht="12.75">
      <c r="P1085" s="47"/>
      <c r="Q1085" s="47"/>
    </row>
    <row r="1086" spans="16:17" ht="12.75">
      <c r="P1086" s="47"/>
      <c r="Q1086" s="47"/>
    </row>
    <row r="1087" spans="16:17" ht="12.75">
      <c r="P1087" s="47"/>
      <c r="Q1087" s="47"/>
    </row>
    <row r="1088" spans="16:17" ht="12.75">
      <c r="P1088" s="47"/>
      <c r="Q1088" s="47"/>
    </row>
    <row r="1089" spans="16:17" ht="12.75">
      <c r="P1089" s="47"/>
      <c r="Q1089" s="47"/>
    </row>
    <row r="1090" spans="16:17" ht="12.75">
      <c r="P1090" s="47"/>
      <c r="Q1090" s="47"/>
    </row>
    <row r="1091" spans="16:17" ht="12.75">
      <c r="P1091" s="47"/>
      <c r="Q1091" s="47"/>
    </row>
    <row r="1092" spans="16:17" ht="12.75">
      <c r="P1092" s="47"/>
      <c r="Q1092" s="47"/>
    </row>
    <row r="1093" spans="16:17" ht="12.75">
      <c r="P1093" s="47"/>
      <c r="Q1093" s="47"/>
    </row>
    <row r="1094" spans="16:17" ht="12.75">
      <c r="P1094" s="47"/>
      <c r="Q1094" s="47"/>
    </row>
    <row r="1095" spans="16:17" ht="12.75">
      <c r="P1095" s="47"/>
      <c r="Q1095" s="47"/>
    </row>
    <row r="1096" spans="16:17" ht="12.75">
      <c r="P1096" s="47"/>
      <c r="Q1096" s="47"/>
    </row>
    <row r="1097" spans="16:17" ht="12.75">
      <c r="P1097" s="47"/>
      <c r="Q1097" s="47"/>
    </row>
    <row r="1098" spans="16:17" ht="12.75">
      <c r="P1098" s="47"/>
      <c r="Q1098" s="47"/>
    </row>
    <row r="1099" spans="16:17" ht="12.75">
      <c r="P1099" s="47"/>
      <c r="Q1099" s="47"/>
    </row>
    <row r="1100" spans="16:17" ht="12.75">
      <c r="P1100" s="47"/>
      <c r="Q1100" s="47"/>
    </row>
    <row r="1101" spans="16:17" ht="12.75">
      <c r="P1101" s="47"/>
      <c r="Q1101" s="47"/>
    </row>
    <row r="1102" spans="16:17" ht="12.75">
      <c r="P1102" s="47"/>
      <c r="Q1102" s="47"/>
    </row>
    <row r="1103" spans="16:17" ht="12.75">
      <c r="P1103" s="47"/>
      <c r="Q1103" s="47"/>
    </row>
    <row r="1104" spans="16:17" ht="12.75">
      <c r="P1104" s="47"/>
      <c r="Q1104" s="47"/>
    </row>
    <row r="1105" spans="16:17" ht="12.75">
      <c r="P1105" s="47"/>
      <c r="Q1105" s="47"/>
    </row>
    <row r="1106" spans="16:17" ht="12.75">
      <c r="P1106" s="47"/>
      <c r="Q1106" s="47"/>
    </row>
    <row r="1107" spans="16:17" ht="12.75">
      <c r="P1107" s="47"/>
      <c r="Q1107" s="47"/>
    </row>
    <row r="1108" spans="16:17" ht="12.75">
      <c r="P1108" s="47"/>
      <c r="Q1108" s="47"/>
    </row>
    <row r="1109" spans="16:17" ht="12.75">
      <c r="P1109" s="47"/>
      <c r="Q1109" s="47"/>
    </row>
    <row r="1110" spans="16:17" ht="12.75">
      <c r="P1110" s="47"/>
      <c r="Q1110" s="47"/>
    </row>
    <row r="1111" spans="16:17" ht="12.75">
      <c r="P1111" s="47"/>
      <c r="Q1111" s="47"/>
    </row>
    <row r="1112" spans="16:17" ht="12.75">
      <c r="P1112" s="47"/>
      <c r="Q1112" s="47"/>
    </row>
    <row r="1113" spans="16:17" ht="12.75">
      <c r="P1113" s="47"/>
      <c r="Q1113" s="47"/>
    </row>
    <row r="1114" spans="16:17" ht="12.75">
      <c r="P1114" s="47"/>
      <c r="Q1114" s="47"/>
    </row>
    <row r="1115" spans="16:17" ht="12.75">
      <c r="P1115" s="47"/>
      <c r="Q1115" s="47"/>
    </row>
    <row r="1116" spans="16:17" ht="12.75">
      <c r="P1116" s="47"/>
      <c r="Q1116" s="47"/>
    </row>
    <row r="1117" spans="16:17" ht="12.75">
      <c r="P1117" s="47"/>
      <c r="Q1117" s="47"/>
    </row>
    <row r="1118" spans="16:17" ht="12.75">
      <c r="P1118" s="47"/>
      <c r="Q1118" s="47"/>
    </row>
    <row r="1119" spans="16:17" ht="12.75">
      <c r="P1119" s="47"/>
      <c r="Q1119" s="47"/>
    </row>
    <row r="1120" spans="16:17" ht="12.75">
      <c r="P1120" s="47"/>
      <c r="Q1120" s="47"/>
    </row>
    <row r="1121" spans="16:17" ht="12.75">
      <c r="P1121" s="47"/>
      <c r="Q1121" s="47"/>
    </row>
    <row r="1122" spans="16:17" ht="12.75">
      <c r="P1122" s="47"/>
      <c r="Q1122" s="47"/>
    </row>
    <row r="1123" spans="16:17" ht="12.75">
      <c r="P1123" s="47"/>
      <c r="Q1123" s="47"/>
    </row>
    <row r="1124" spans="16:17" ht="12.75">
      <c r="P1124" s="47"/>
      <c r="Q1124" s="47"/>
    </row>
    <row r="1125" spans="16:17" ht="12.75">
      <c r="P1125" s="47"/>
      <c r="Q1125" s="47"/>
    </row>
    <row r="1126" spans="16:17" ht="12.75">
      <c r="P1126" s="47"/>
      <c r="Q1126" s="47"/>
    </row>
    <row r="1127" spans="16:17" ht="12.75">
      <c r="P1127" s="47"/>
      <c r="Q1127" s="47"/>
    </row>
    <row r="1128" spans="16:17" ht="12.75">
      <c r="P1128" s="47"/>
      <c r="Q1128" s="47"/>
    </row>
    <row r="1129" spans="16:17" ht="12.75">
      <c r="P1129" s="47"/>
      <c r="Q1129" s="47"/>
    </row>
    <row r="1130" spans="16:17" ht="12.75">
      <c r="P1130" s="47"/>
      <c r="Q1130" s="47"/>
    </row>
    <row r="1131" spans="16:17" ht="12.75">
      <c r="P1131" s="47"/>
      <c r="Q1131" s="47"/>
    </row>
    <row r="1132" spans="16:17" ht="12.75">
      <c r="P1132" s="47"/>
      <c r="Q1132" s="47"/>
    </row>
    <row r="1133" spans="16:17" ht="12.75">
      <c r="P1133" s="47"/>
      <c r="Q1133" s="47"/>
    </row>
    <row r="1134" spans="16:17" ht="12.75">
      <c r="P1134" s="47"/>
      <c r="Q1134" s="47"/>
    </row>
    <row r="1135" spans="16:17" ht="12.75">
      <c r="P1135" s="47"/>
      <c r="Q1135" s="47"/>
    </row>
    <row r="1136" spans="16:17" ht="12.75">
      <c r="P1136" s="47"/>
      <c r="Q1136" s="47"/>
    </row>
    <row r="1137" spans="16:17" ht="12.75">
      <c r="P1137" s="47"/>
      <c r="Q1137" s="47"/>
    </row>
    <row r="1138" spans="16:17" ht="12.75">
      <c r="P1138" s="47"/>
      <c r="Q1138" s="47"/>
    </row>
    <row r="1139" spans="16:17" ht="12.75">
      <c r="P1139" s="47"/>
      <c r="Q1139" s="47"/>
    </row>
  </sheetData>
  <sheetProtection/>
  <mergeCells count="3">
    <mergeCell ref="CA1:CD1"/>
    <mergeCell ref="E1:F1"/>
    <mergeCell ref="H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8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9.57421875" style="1" bestFit="1" customWidth="1"/>
    <col min="4" max="4" width="11.57421875" style="1" bestFit="1" customWidth="1"/>
    <col min="5" max="16384" width="9.140625" style="1" customWidth="1"/>
  </cols>
  <sheetData>
    <row r="3" spans="2:6" ht="12.75">
      <c r="B3" s="25"/>
      <c r="C3" s="25"/>
      <c r="D3" s="25"/>
      <c r="E3" s="25"/>
      <c r="F3" s="25" t="s">
        <v>303</v>
      </c>
    </row>
    <row r="4" spans="2:6" ht="12.75">
      <c r="B4" s="5"/>
      <c r="C4" s="4" t="s">
        <v>39</v>
      </c>
      <c r="D4" s="4" t="s">
        <v>304</v>
      </c>
      <c r="E4" s="4" t="s">
        <v>41</v>
      </c>
      <c r="F4" s="4" t="s">
        <v>301</v>
      </c>
    </row>
    <row r="5" spans="2:7" ht="12.75">
      <c r="B5" s="1" t="s">
        <v>300</v>
      </c>
      <c r="C5" s="2">
        <v>88</v>
      </c>
      <c r="D5" s="2">
        <v>77.2</v>
      </c>
      <c r="E5" s="2">
        <v>9.8</v>
      </c>
      <c r="F5" s="29">
        <v>146</v>
      </c>
      <c r="G5" s="8"/>
    </row>
    <row r="6" spans="2:11" ht="12.75">
      <c r="B6" s="5" t="s">
        <v>306</v>
      </c>
      <c r="C6" s="4">
        <v>90</v>
      </c>
      <c r="D6" s="4">
        <v>72.5</v>
      </c>
      <c r="E6" s="4">
        <v>55</v>
      </c>
      <c r="F6" s="29">
        <v>194</v>
      </c>
      <c r="G6" s="8"/>
      <c r="K6" s="30"/>
    </row>
    <row r="7" ht="12.75">
      <c r="K7" s="30"/>
    </row>
    <row r="8" spans="2:3" ht="12.75">
      <c r="B8" s="24" t="s">
        <v>318</v>
      </c>
      <c r="C8" s="31">
        <f>(((-(F5/(C5/100))/D5)*D6)+(F6/(C6/100)))/(((-E5/D5)*D6)+E6)</f>
        <v>1.3046188086493562</v>
      </c>
    </row>
    <row r="9" spans="2:3" ht="12.75">
      <c r="B9" s="26" t="s">
        <v>319</v>
      </c>
      <c r="C9" s="32">
        <f>((F6/(C6/100))-(E6*C8))/D6</f>
        <v>1.9834692562736682</v>
      </c>
    </row>
    <row r="11" ht="12.75">
      <c r="L11" s="73"/>
    </row>
    <row r="12" spans="1:9" ht="12.75">
      <c r="A12" s="25"/>
      <c r="B12" s="25"/>
      <c r="C12" s="25"/>
      <c r="D12" s="25"/>
      <c r="E12" s="25"/>
      <c r="F12" s="28" t="s">
        <v>302</v>
      </c>
      <c r="G12" s="25" t="s">
        <v>303</v>
      </c>
      <c r="H12" s="25"/>
      <c r="I12" s="28"/>
    </row>
    <row r="13" spans="1:9" ht="12.75">
      <c r="A13" s="4" t="s">
        <v>270</v>
      </c>
      <c r="B13" s="5" t="s">
        <v>37</v>
      </c>
      <c r="C13" s="4" t="s">
        <v>39</v>
      </c>
      <c r="D13" s="4" t="s">
        <v>304</v>
      </c>
      <c r="E13" s="4" t="s">
        <v>41</v>
      </c>
      <c r="F13" s="4" t="s">
        <v>301</v>
      </c>
      <c r="G13" s="4" t="s">
        <v>301</v>
      </c>
      <c r="H13" s="4" t="s">
        <v>305</v>
      </c>
      <c r="I13" s="4" t="s">
        <v>302</v>
      </c>
    </row>
    <row r="14" spans="1:9" ht="12.75">
      <c r="A14" s="10">
        <v>160</v>
      </c>
      <c r="B14" s="9" t="str">
        <f aca="true" t="shared" si="0" ref="B14:B58">IF(A14&gt;0,VLOOKUP($A14,Feed,2),"")</f>
        <v>Soybean Meal, 44%</v>
      </c>
      <c r="C14" s="2">
        <f aca="true" t="shared" si="1" ref="C14:C23">IF(A14&gt;0,VLOOKUP(A14,Feed,4),"")</f>
        <v>90</v>
      </c>
      <c r="D14" s="3">
        <f aca="true" t="shared" si="2" ref="D14:D23">IF(A14&gt;0,VLOOKUP(A14,Feed,6),"")</f>
        <v>71.31309519991342</v>
      </c>
      <c r="E14" s="2">
        <f aca="true" t="shared" si="3" ref="E14:E23">IF(A14&gt;0,VLOOKUP(A14,Feed,14),"")</f>
        <v>49</v>
      </c>
      <c r="F14" s="71">
        <f aca="true" t="shared" si="4" ref="F14:F23">IF(A14&gt;0,(D14*$C$9+E14*$C$8)*C14/100,"")</f>
        <v>184.83628817030763</v>
      </c>
      <c r="G14" s="29">
        <v>0</v>
      </c>
      <c r="H14" s="11" t="str">
        <f>IF(A14&gt;0,IF(F14&gt;G14,"YES","NO"),"")</f>
        <v>YES</v>
      </c>
      <c r="I14" s="71">
        <f aca="true" t="shared" si="5" ref="I14:I23">IF(ISNUMBER(A14),F14-G14,"")</f>
        <v>184.83628817030763</v>
      </c>
    </row>
    <row r="15" spans="1:9" ht="12.75">
      <c r="A15" s="10">
        <v>0</v>
      </c>
      <c r="B15" s="9">
        <f t="shared" si="0"/>
      </c>
      <c r="C15" s="2">
        <f t="shared" si="1"/>
      </c>
      <c r="D15" s="3">
        <f t="shared" si="2"/>
      </c>
      <c r="E15" s="2">
        <f t="shared" si="3"/>
      </c>
      <c r="F15" s="71">
        <f t="shared" si="4"/>
      </c>
      <c r="G15" s="29">
        <v>0</v>
      </c>
      <c r="H15" s="2">
        <f aca="true" t="shared" si="6" ref="H15:H23">IF(A15&gt;0,IF(F15&gt;G15,"YES","NO"),"")</f>
      </c>
      <c r="I15" s="71" t="e">
        <f t="shared" si="5"/>
        <v>#VALUE!</v>
      </c>
    </row>
    <row r="16" spans="1:9" ht="12.75">
      <c r="A16" s="10">
        <v>0</v>
      </c>
      <c r="B16" s="9">
        <f t="shared" si="0"/>
      </c>
      <c r="C16" s="2">
        <f t="shared" si="1"/>
      </c>
      <c r="D16" s="3">
        <f t="shared" si="2"/>
      </c>
      <c r="E16" s="2">
        <f t="shared" si="3"/>
      </c>
      <c r="F16" s="71">
        <f t="shared" si="4"/>
      </c>
      <c r="G16" s="29">
        <v>0</v>
      </c>
      <c r="H16" s="2">
        <f t="shared" si="6"/>
      </c>
      <c r="I16" s="71" t="e">
        <f t="shared" si="5"/>
        <v>#VALUE!</v>
      </c>
    </row>
    <row r="17" spans="1:9" ht="12.75">
      <c r="A17" s="10">
        <v>0</v>
      </c>
      <c r="B17" s="9">
        <f t="shared" si="0"/>
      </c>
      <c r="C17" s="2">
        <f t="shared" si="1"/>
      </c>
      <c r="D17" s="3">
        <f t="shared" si="2"/>
      </c>
      <c r="E17" s="2">
        <f t="shared" si="3"/>
      </c>
      <c r="F17" s="71">
        <f t="shared" si="4"/>
      </c>
      <c r="G17" s="29">
        <v>0</v>
      </c>
      <c r="H17" s="2">
        <f t="shared" si="6"/>
      </c>
      <c r="I17" s="71" t="e">
        <f t="shared" si="5"/>
        <v>#VALUE!</v>
      </c>
    </row>
    <row r="18" spans="1:9" ht="12.75">
      <c r="A18" s="10">
        <v>0</v>
      </c>
      <c r="B18" s="9">
        <f t="shared" si="0"/>
      </c>
      <c r="C18" s="2">
        <f t="shared" si="1"/>
      </c>
      <c r="D18" s="3">
        <f t="shared" si="2"/>
      </c>
      <c r="E18" s="2">
        <f t="shared" si="3"/>
      </c>
      <c r="F18" s="71">
        <f t="shared" si="4"/>
      </c>
      <c r="G18" s="29">
        <v>0</v>
      </c>
      <c r="H18" s="2">
        <f t="shared" si="6"/>
      </c>
      <c r="I18" s="71" t="e">
        <f t="shared" si="5"/>
        <v>#VALUE!</v>
      </c>
    </row>
    <row r="19" spans="1:9" ht="12.75">
      <c r="A19" s="10">
        <v>0</v>
      </c>
      <c r="B19" s="9">
        <f t="shared" si="0"/>
      </c>
      <c r="C19" s="2">
        <f t="shared" si="1"/>
      </c>
      <c r="D19" s="3">
        <f t="shared" si="2"/>
      </c>
      <c r="E19" s="2">
        <f t="shared" si="3"/>
      </c>
      <c r="F19" s="71">
        <f t="shared" si="4"/>
      </c>
      <c r="G19" s="29">
        <v>0</v>
      </c>
      <c r="H19" s="2">
        <f t="shared" si="6"/>
      </c>
      <c r="I19" s="71" t="e">
        <f t="shared" si="5"/>
        <v>#VALUE!</v>
      </c>
    </row>
    <row r="20" spans="1:9" ht="12.75">
      <c r="A20" s="10">
        <v>0</v>
      </c>
      <c r="B20" s="9">
        <f t="shared" si="0"/>
      </c>
      <c r="C20" s="2">
        <f t="shared" si="1"/>
      </c>
      <c r="D20" s="3">
        <f t="shared" si="2"/>
      </c>
      <c r="E20" s="2">
        <f t="shared" si="3"/>
      </c>
      <c r="F20" s="71">
        <f t="shared" si="4"/>
      </c>
      <c r="G20" s="29">
        <v>0</v>
      </c>
      <c r="H20" s="2">
        <f t="shared" si="6"/>
      </c>
      <c r="I20" s="71" t="e">
        <f t="shared" si="5"/>
        <v>#VALUE!</v>
      </c>
    </row>
    <row r="21" spans="1:9" ht="12.75">
      <c r="A21" s="10">
        <v>0</v>
      </c>
      <c r="B21" s="9">
        <f t="shared" si="0"/>
      </c>
      <c r="C21" s="2">
        <f t="shared" si="1"/>
      </c>
      <c r="D21" s="3">
        <f t="shared" si="2"/>
      </c>
      <c r="E21" s="2">
        <f t="shared" si="3"/>
      </c>
      <c r="F21" s="71">
        <f t="shared" si="4"/>
      </c>
      <c r="G21" s="29">
        <v>0</v>
      </c>
      <c r="H21" s="2">
        <f t="shared" si="6"/>
      </c>
      <c r="I21" s="71" t="e">
        <f t="shared" si="5"/>
        <v>#VALUE!</v>
      </c>
    </row>
    <row r="22" spans="1:9" ht="12.75">
      <c r="A22" s="10">
        <v>0</v>
      </c>
      <c r="B22" s="9">
        <f t="shared" si="0"/>
      </c>
      <c r="C22" s="2">
        <f t="shared" si="1"/>
      </c>
      <c r="D22" s="3">
        <f t="shared" si="2"/>
      </c>
      <c r="E22" s="2">
        <f t="shared" si="3"/>
      </c>
      <c r="F22" s="71">
        <f t="shared" si="4"/>
      </c>
      <c r="G22" s="29">
        <v>0</v>
      </c>
      <c r="H22" s="2">
        <f t="shared" si="6"/>
      </c>
      <c r="I22" s="71" t="e">
        <f t="shared" si="5"/>
        <v>#VALUE!</v>
      </c>
    </row>
    <row r="23" spans="1:9" ht="12.75">
      <c r="A23" s="10">
        <v>0</v>
      </c>
      <c r="B23" s="9">
        <f t="shared" si="0"/>
      </c>
      <c r="C23" s="11">
        <f t="shared" si="1"/>
      </c>
      <c r="D23" s="72">
        <f t="shared" si="2"/>
      </c>
      <c r="E23" s="11">
        <f t="shared" si="3"/>
      </c>
      <c r="F23" s="71">
        <f t="shared" si="4"/>
      </c>
      <c r="G23" s="29">
        <v>0</v>
      </c>
      <c r="H23" s="11">
        <f t="shared" si="6"/>
      </c>
      <c r="I23" s="71" t="e">
        <f t="shared" si="5"/>
        <v>#VALUE!</v>
      </c>
    </row>
    <row r="24" spans="1:9" ht="12.75">
      <c r="A24" s="10">
        <v>0</v>
      </c>
      <c r="B24" s="9">
        <f t="shared" si="0"/>
      </c>
      <c r="C24" s="11">
        <f aca="true" t="shared" si="7" ref="C24:C32">IF(A24&gt;0,VLOOKUP(A24,Feed,4),"")</f>
      </c>
      <c r="D24" s="72">
        <f aca="true" t="shared" si="8" ref="D24:D32">IF(A24&gt;0,VLOOKUP(A24,Feed,6),"")</f>
      </c>
      <c r="E24" s="11">
        <f aca="true" t="shared" si="9" ref="E24:E32">IF(A24&gt;0,VLOOKUP(A24,Feed,14),"")</f>
      </c>
      <c r="F24" s="71">
        <f>IF(A24&gt;0,(D24*$C$9+E24*$C$8)*C24/100,"")</f>
      </c>
      <c r="G24" s="29">
        <v>0</v>
      </c>
      <c r="H24" s="11">
        <f aca="true" t="shared" si="10" ref="H24:H32">IF(A24&gt;0,IF(F24&gt;G24,"YES","NO"),"")</f>
      </c>
      <c r="I24" s="71" t="e">
        <f aca="true" t="shared" si="11" ref="I24:I32">IF(ISNUMBER(A24),F24-G24,"")</f>
        <v>#VALUE!</v>
      </c>
    </row>
    <row r="25" spans="1:9" ht="12.75">
      <c r="A25" s="10">
        <v>0</v>
      </c>
      <c r="B25" s="9">
        <f t="shared" si="0"/>
      </c>
      <c r="C25" s="11">
        <f t="shared" si="7"/>
      </c>
      <c r="D25" s="72">
        <f t="shared" si="8"/>
      </c>
      <c r="E25" s="11">
        <f t="shared" si="9"/>
      </c>
      <c r="F25" s="71">
        <f aca="true" t="shared" si="12" ref="F25:F32">IF(A25&gt;0,(D25*$C$9+E25*$C$8)*C25/100,"")</f>
      </c>
      <c r="G25" s="29">
        <v>0</v>
      </c>
      <c r="H25" s="11">
        <f t="shared" si="10"/>
      </c>
      <c r="I25" s="71" t="e">
        <f t="shared" si="11"/>
        <v>#VALUE!</v>
      </c>
    </row>
    <row r="26" spans="1:9" ht="12.75">
      <c r="A26" s="10">
        <v>0</v>
      </c>
      <c r="B26" s="9">
        <f t="shared" si="0"/>
      </c>
      <c r="C26" s="11">
        <f t="shared" si="7"/>
      </c>
      <c r="D26" s="72">
        <f t="shared" si="8"/>
      </c>
      <c r="E26" s="11">
        <f t="shared" si="9"/>
      </c>
      <c r="F26" s="71">
        <f t="shared" si="12"/>
      </c>
      <c r="G26" s="29">
        <v>0</v>
      </c>
      <c r="H26" s="11">
        <f t="shared" si="10"/>
      </c>
      <c r="I26" s="71" t="e">
        <f t="shared" si="11"/>
        <v>#VALUE!</v>
      </c>
    </row>
    <row r="27" spans="1:9" ht="12.75">
      <c r="A27" s="10">
        <v>0</v>
      </c>
      <c r="B27" s="9">
        <f t="shared" si="0"/>
      </c>
      <c r="C27" s="11">
        <f t="shared" si="7"/>
      </c>
      <c r="D27" s="72">
        <f t="shared" si="8"/>
      </c>
      <c r="E27" s="11">
        <f t="shared" si="9"/>
      </c>
      <c r="F27" s="71">
        <f t="shared" si="12"/>
      </c>
      <c r="G27" s="29">
        <v>0</v>
      </c>
      <c r="H27" s="11">
        <f t="shared" si="10"/>
      </c>
      <c r="I27" s="71" t="e">
        <f t="shared" si="11"/>
        <v>#VALUE!</v>
      </c>
    </row>
    <row r="28" spans="1:9" ht="12.75">
      <c r="A28" s="10">
        <v>0</v>
      </c>
      <c r="B28" s="9">
        <f t="shared" si="0"/>
      </c>
      <c r="C28" s="11">
        <f t="shared" si="7"/>
      </c>
      <c r="D28" s="72">
        <f t="shared" si="8"/>
      </c>
      <c r="E28" s="11">
        <f t="shared" si="9"/>
      </c>
      <c r="F28" s="71">
        <f t="shared" si="12"/>
      </c>
      <c r="G28" s="29">
        <v>0</v>
      </c>
      <c r="H28" s="11">
        <f t="shared" si="10"/>
      </c>
      <c r="I28" s="71" t="e">
        <f t="shared" si="11"/>
        <v>#VALUE!</v>
      </c>
    </row>
    <row r="29" spans="1:9" ht="12.75">
      <c r="A29" s="10">
        <v>0</v>
      </c>
      <c r="B29" s="9">
        <f t="shared" si="0"/>
      </c>
      <c r="C29" s="11">
        <f t="shared" si="7"/>
      </c>
      <c r="D29" s="72">
        <f t="shared" si="8"/>
      </c>
      <c r="E29" s="11">
        <f t="shared" si="9"/>
      </c>
      <c r="F29" s="71">
        <f t="shared" si="12"/>
      </c>
      <c r="G29" s="29">
        <v>0</v>
      </c>
      <c r="H29" s="11">
        <f t="shared" si="10"/>
      </c>
      <c r="I29" s="71" t="e">
        <f t="shared" si="11"/>
        <v>#VALUE!</v>
      </c>
    </row>
    <row r="30" spans="1:9" ht="12.75">
      <c r="A30" s="10">
        <v>0</v>
      </c>
      <c r="B30" s="9">
        <f t="shared" si="0"/>
      </c>
      <c r="C30" s="11">
        <f t="shared" si="7"/>
      </c>
      <c r="D30" s="72">
        <f t="shared" si="8"/>
      </c>
      <c r="E30" s="11">
        <f t="shared" si="9"/>
      </c>
      <c r="F30" s="71">
        <f t="shared" si="12"/>
      </c>
      <c r="G30" s="29">
        <v>0</v>
      </c>
      <c r="H30" s="11">
        <f t="shared" si="10"/>
      </c>
      <c r="I30" s="71" t="e">
        <f t="shared" si="11"/>
        <v>#VALUE!</v>
      </c>
    </row>
    <row r="31" spans="1:9" ht="12.75">
      <c r="A31" s="10">
        <v>0</v>
      </c>
      <c r="B31" s="9">
        <f t="shared" si="0"/>
      </c>
      <c r="C31" s="11">
        <f t="shared" si="7"/>
      </c>
      <c r="D31" s="72">
        <f t="shared" si="8"/>
      </c>
      <c r="E31" s="11">
        <f t="shared" si="9"/>
      </c>
      <c r="F31" s="71">
        <f t="shared" si="12"/>
      </c>
      <c r="G31" s="29">
        <v>0</v>
      </c>
      <c r="H31" s="11">
        <f t="shared" si="10"/>
      </c>
      <c r="I31" s="71" t="e">
        <f t="shared" si="11"/>
        <v>#VALUE!</v>
      </c>
    </row>
    <row r="32" spans="1:9" ht="12.75">
      <c r="A32" s="10">
        <v>0</v>
      </c>
      <c r="B32" s="9">
        <f t="shared" si="0"/>
      </c>
      <c r="C32" s="11">
        <f t="shared" si="7"/>
      </c>
      <c r="D32" s="72">
        <f t="shared" si="8"/>
      </c>
      <c r="E32" s="11">
        <f t="shared" si="9"/>
      </c>
      <c r="F32" s="71">
        <f t="shared" si="12"/>
      </c>
      <c r="G32" s="29">
        <v>0</v>
      </c>
      <c r="H32" s="11">
        <f t="shared" si="10"/>
      </c>
      <c r="I32" s="71" t="e">
        <f t="shared" si="11"/>
        <v>#VALUE!</v>
      </c>
    </row>
    <row r="33" spans="1:9" ht="12.75">
      <c r="A33" s="10">
        <v>0</v>
      </c>
      <c r="B33" s="9">
        <f t="shared" si="0"/>
      </c>
      <c r="C33" s="11">
        <f>IF(A33&gt;0,VLOOKUP(A33,Feed,4),"")</f>
      </c>
      <c r="D33" s="72">
        <f>IF(A33&gt;0,VLOOKUP(A33,Feed,6),"")</f>
      </c>
      <c r="E33" s="11">
        <f>IF(A33&gt;0,VLOOKUP(A33,Feed,14),"")</f>
      </c>
      <c r="F33" s="71">
        <f>IF(A33&gt;0,(D33*$C$9+E33*$C$8)*C33/100,"")</f>
      </c>
      <c r="G33" s="29">
        <v>0</v>
      </c>
      <c r="H33" s="11">
        <f>IF(A33&gt;0,IF(F33&gt;G33,"YES","NO"),"")</f>
      </c>
      <c r="I33" s="71" t="e">
        <f>IF(ISNUMBER(A33),F33-G33,"")</f>
        <v>#VALUE!</v>
      </c>
    </row>
    <row r="34" spans="1:9" ht="12.75">
      <c r="A34" s="10">
        <v>0</v>
      </c>
      <c r="B34" s="9">
        <f t="shared" si="0"/>
      </c>
      <c r="C34" s="11">
        <f>IF(A34&gt;0,VLOOKUP(A34,Feed,4),"")</f>
      </c>
      <c r="D34" s="72">
        <f>IF(A34&gt;0,VLOOKUP(A34,Feed,6),"")</f>
      </c>
      <c r="E34" s="11">
        <f>IF(A34&gt;0,VLOOKUP(A34,Feed,14),"")</f>
      </c>
      <c r="F34" s="71">
        <f>IF(A34&gt;0,(D34*$C$9+E34*$C$8)*C34/100,"")</f>
      </c>
      <c r="G34" s="29">
        <v>0</v>
      </c>
      <c r="H34" s="11">
        <f>IF(A34&gt;0,IF(F34&gt;G34,"YES","NO"),"")</f>
      </c>
      <c r="I34" s="71" t="e">
        <f>IF(ISNUMBER(A34),F34-G34,"")</f>
        <v>#VALUE!</v>
      </c>
    </row>
    <row r="35" spans="1:9" ht="12.75">
      <c r="A35" s="10">
        <v>0</v>
      </c>
      <c r="B35" s="9">
        <f t="shared" si="0"/>
      </c>
      <c r="C35" s="11">
        <f>IF(A35&gt;0,VLOOKUP(A35,Feed,4),"")</f>
      </c>
      <c r="D35" s="72">
        <f>IF(A35&gt;0,VLOOKUP(A35,Feed,6),"")</f>
      </c>
      <c r="E35" s="11">
        <f>IF(A35&gt;0,VLOOKUP(A35,Feed,14),"")</f>
      </c>
      <c r="F35" s="71">
        <f>IF(A35&gt;0,(D35*$C$9+E35*$C$8)*C35/100,"")</f>
      </c>
      <c r="G35" s="29">
        <v>0</v>
      </c>
      <c r="H35" s="11">
        <f>IF(A35&gt;0,IF(F35&gt;G35,"YES","NO"),"")</f>
      </c>
      <c r="I35" s="71" t="e">
        <f>IF(ISNUMBER(A35),F35-G35,"")</f>
        <v>#VALUE!</v>
      </c>
    </row>
    <row r="36" spans="1:9" ht="12.75">
      <c r="A36" s="10">
        <v>0</v>
      </c>
      <c r="B36" s="9">
        <f t="shared" si="0"/>
      </c>
      <c r="C36" s="11">
        <f>IF(A36&gt;0,VLOOKUP(A36,Feed,4),"")</f>
      </c>
      <c r="D36" s="72">
        <f>IF(A36&gt;0,VLOOKUP(A36,Feed,6),"")</f>
      </c>
      <c r="E36" s="11">
        <f>IF(A36&gt;0,VLOOKUP(A36,Feed,14),"")</f>
      </c>
      <c r="F36" s="71">
        <f>IF(A36&gt;0,(D36*$C$9+E36*$C$8)*C36/100,"")</f>
      </c>
      <c r="G36" s="29">
        <v>0</v>
      </c>
      <c r="H36" s="11">
        <f>IF(A36&gt;0,IF(F36&gt;G36,"YES","NO"),"")</f>
      </c>
      <c r="I36" s="71" t="e">
        <f>IF(ISNUMBER(A36),F36-G36,"")</f>
        <v>#VALUE!</v>
      </c>
    </row>
    <row r="37" spans="1:9" ht="12.75">
      <c r="A37" s="10"/>
      <c r="B37" s="9">
        <f t="shared" si="0"/>
      </c>
      <c r="C37" s="11">
        <f aca="true" t="shared" si="13" ref="C37:C58">IF(A37&gt;0,VLOOKUP(A37,Feed,4),"")</f>
      </c>
      <c r="D37" s="72">
        <f aca="true" t="shared" si="14" ref="D37:D58">IF(A37&gt;0,VLOOKUP(A37,Feed,6),"")</f>
      </c>
      <c r="E37" s="11">
        <f aca="true" t="shared" si="15" ref="E37:E58">IF(A37&gt;0,VLOOKUP(A37,Feed,14),"")</f>
      </c>
      <c r="F37" s="71">
        <f aca="true" t="shared" si="16" ref="F37:F58">IF(A37&gt;0,(D37*$C$9+E37*$C$8)*C37/100,"")</f>
      </c>
      <c r="G37" s="29"/>
      <c r="H37" s="11">
        <f aca="true" t="shared" si="17" ref="H37:H58">IF(A37&gt;0,IF(F37&gt;G37,"YES","NO"),"")</f>
      </c>
      <c r="I37" s="71">
        <f aca="true" t="shared" si="18" ref="I37:I58">IF(ISNUMBER(A37),F37-G37,"")</f>
      </c>
    </row>
    <row r="38" spans="1:9" ht="12.75">
      <c r="A38" s="10"/>
      <c r="B38" s="9">
        <f t="shared" si="0"/>
      </c>
      <c r="C38" s="11">
        <f t="shared" si="13"/>
      </c>
      <c r="D38" s="72">
        <f t="shared" si="14"/>
      </c>
      <c r="E38" s="11">
        <f t="shared" si="15"/>
      </c>
      <c r="F38" s="71">
        <f t="shared" si="16"/>
      </c>
      <c r="G38" s="29"/>
      <c r="H38" s="11">
        <f t="shared" si="17"/>
      </c>
      <c r="I38" s="71">
        <f t="shared" si="18"/>
      </c>
    </row>
    <row r="39" spans="1:9" ht="12.75">
      <c r="A39" s="10"/>
      <c r="B39" s="9">
        <f t="shared" si="0"/>
      </c>
      <c r="C39" s="11">
        <f t="shared" si="13"/>
      </c>
      <c r="D39" s="72">
        <f t="shared" si="14"/>
      </c>
      <c r="E39" s="11">
        <f t="shared" si="15"/>
      </c>
      <c r="F39" s="71">
        <f t="shared" si="16"/>
      </c>
      <c r="G39" s="29"/>
      <c r="H39" s="11">
        <f t="shared" si="17"/>
      </c>
      <c r="I39" s="71">
        <f t="shared" si="18"/>
      </c>
    </row>
    <row r="40" spans="1:9" ht="12.75">
      <c r="A40" s="10"/>
      <c r="B40" s="9">
        <f t="shared" si="0"/>
      </c>
      <c r="C40" s="11">
        <f t="shared" si="13"/>
      </c>
      <c r="D40" s="72">
        <f t="shared" si="14"/>
      </c>
      <c r="E40" s="11">
        <f t="shared" si="15"/>
      </c>
      <c r="F40" s="71">
        <f t="shared" si="16"/>
      </c>
      <c r="G40" s="29"/>
      <c r="H40" s="11">
        <f t="shared" si="17"/>
      </c>
      <c r="I40" s="71">
        <f t="shared" si="18"/>
      </c>
    </row>
    <row r="41" spans="1:9" ht="12.75">
      <c r="A41" s="10"/>
      <c r="B41" s="9">
        <f t="shared" si="0"/>
      </c>
      <c r="C41" s="11">
        <f t="shared" si="13"/>
      </c>
      <c r="D41" s="72">
        <f t="shared" si="14"/>
      </c>
      <c r="E41" s="11">
        <f t="shared" si="15"/>
      </c>
      <c r="F41" s="71">
        <f t="shared" si="16"/>
      </c>
      <c r="G41" s="29"/>
      <c r="H41" s="11">
        <f t="shared" si="17"/>
      </c>
      <c r="I41" s="71">
        <f t="shared" si="18"/>
      </c>
    </row>
    <row r="42" spans="1:9" ht="12.75">
      <c r="A42" s="10"/>
      <c r="B42" s="9">
        <f t="shared" si="0"/>
      </c>
      <c r="C42" s="11">
        <f t="shared" si="13"/>
      </c>
      <c r="D42" s="72">
        <f t="shared" si="14"/>
      </c>
      <c r="E42" s="11">
        <f t="shared" si="15"/>
      </c>
      <c r="F42" s="71">
        <f t="shared" si="16"/>
      </c>
      <c r="G42" s="29"/>
      <c r="H42" s="11">
        <f t="shared" si="17"/>
      </c>
      <c r="I42" s="71">
        <f t="shared" si="18"/>
      </c>
    </row>
    <row r="43" spans="1:9" ht="12.75">
      <c r="A43" s="10"/>
      <c r="B43" s="9">
        <f t="shared" si="0"/>
      </c>
      <c r="C43" s="11">
        <f t="shared" si="13"/>
      </c>
      <c r="D43" s="72">
        <f t="shared" si="14"/>
      </c>
      <c r="E43" s="11">
        <f t="shared" si="15"/>
      </c>
      <c r="F43" s="71">
        <f t="shared" si="16"/>
      </c>
      <c r="G43" s="29"/>
      <c r="H43" s="11">
        <f t="shared" si="17"/>
      </c>
      <c r="I43" s="71">
        <f t="shared" si="18"/>
      </c>
    </row>
    <row r="44" spans="1:9" ht="12.75">
      <c r="A44" s="10"/>
      <c r="B44" s="9">
        <f t="shared" si="0"/>
      </c>
      <c r="C44" s="11">
        <f t="shared" si="13"/>
      </c>
      <c r="D44" s="72">
        <f t="shared" si="14"/>
      </c>
      <c r="E44" s="11">
        <f t="shared" si="15"/>
      </c>
      <c r="F44" s="71">
        <f t="shared" si="16"/>
      </c>
      <c r="G44" s="29"/>
      <c r="H44" s="11">
        <f t="shared" si="17"/>
      </c>
      <c r="I44" s="71">
        <f t="shared" si="18"/>
      </c>
    </row>
    <row r="45" spans="1:9" ht="12.75">
      <c r="A45" s="10"/>
      <c r="B45" s="9">
        <f t="shared" si="0"/>
      </c>
      <c r="C45" s="11">
        <f t="shared" si="13"/>
      </c>
      <c r="D45" s="72">
        <f t="shared" si="14"/>
      </c>
      <c r="E45" s="11">
        <f t="shared" si="15"/>
      </c>
      <c r="F45" s="71">
        <f t="shared" si="16"/>
      </c>
      <c r="G45" s="29"/>
      <c r="H45" s="11">
        <f t="shared" si="17"/>
      </c>
      <c r="I45" s="71">
        <f t="shared" si="18"/>
      </c>
    </row>
    <row r="46" spans="1:9" ht="12.75">
      <c r="A46" s="10"/>
      <c r="B46" s="9">
        <f t="shared" si="0"/>
      </c>
      <c r="C46" s="11">
        <f t="shared" si="13"/>
      </c>
      <c r="D46" s="72">
        <f t="shared" si="14"/>
      </c>
      <c r="E46" s="11">
        <f t="shared" si="15"/>
      </c>
      <c r="F46" s="71">
        <f t="shared" si="16"/>
      </c>
      <c r="G46" s="29"/>
      <c r="H46" s="11">
        <f t="shared" si="17"/>
      </c>
      <c r="I46" s="71">
        <f t="shared" si="18"/>
      </c>
    </row>
    <row r="47" spans="1:9" ht="12.75">
      <c r="A47" s="10"/>
      <c r="B47" s="9">
        <f t="shared" si="0"/>
      </c>
      <c r="C47" s="11">
        <f t="shared" si="13"/>
      </c>
      <c r="D47" s="72">
        <f t="shared" si="14"/>
      </c>
      <c r="E47" s="11">
        <f t="shared" si="15"/>
      </c>
      <c r="F47" s="71">
        <f t="shared" si="16"/>
      </c>
      <c r="G47" s="29"/>
      <c r="H47" s="11">
        <f t="shared" si="17"/>
      </c>
      <c r="I47" s="71">
        <f t="shared" si="18"/>
      </c>
    </row>
    <row r="48" spans="1:9" ht="12.75">
      <c r="A48" s="10"/>
      <c r="B48" s="9">
        <f t="shared" si="0"/>
      </c>
      <c r="C48" s="11">
        <f t="shared" si="13"/>
      </c>
      <c r="D48" s="72">
        <f t="shared" si="14"/>
      </c>
      <c r="E48" s="11">
        <f t="shared" si="15"/>
      </c>
      <c r="F48" s="71">
        <f t="shared" si="16"/>
      </c>
      <c r="G48" s="29"/>
      <c r="H48" s="11">
        <f t="shared" si="17"/>
      </c>
      <c r="I48" s="71">
        <f t="shared" si="18"/>
      </c>
    </row>
    <row r="49" spans="1:9" ht="12.75">
      <c r="A49" s="10"/>
      <c r="B49" s="9">
        <f t="shared" si="0"/>
      </c>
      <c r="C49" s="11">
        <f t="shared" si="13"/>
      </c>
      <c r="D49" s="72">
        <f t="shared" si="14"/>
      </c>
      <c r="E49" s="11">
        <f t="shared" si="15"/>
      </c>
      <c r="F49" s="71">
        <f t="shared" si="16"/>
      </c>
      <c r="G49" s="29"/>
      <c r="H49" s="11">
        <f t="shared" si="17"/>
      </c>
      <c r="I49" s="71">
        <f t="shared" si="18"/>
      </c>
    </row>
    <row r="50" spans="1:9" ht="12.75">
      <c r="A50" s="10"/>
      <c r="B50" s="9">
        <f t="shared" si="0"/>
      </c>
      <c r="C50" s="11">
        <f t="shared" si="13"/>
      </c>
      <c r="D50" s="72">
        <f t="shared" si="14"/>
      </c>
      <c r="E50" s="11">
        <f t="shared" si="15"/>
      </c>
      <c r="F50" s="71">
        <f t="shared" si="16"/>
      </c>
      <c r="G50" s="29"/>
      <c r="H50" s="11">
        <f t="shared" si="17"/>
      </c>
      <c r="I50" s="71">
        <f t="shared" si="18"/>
      </c>
    </row>
    <row r="51" spans="1:9" ht="12.75">
      <c r="A51" s="10"/>
      <c r="B51" s="9">
        <f t="shared" si="0"/>
      </c>
      <c r="C51" s="11">
        <f t="shared" si="13"/>
      </c>
      <c r="D51" s="72">
        <f t="shared" si="14"/>
      </c>
      <c r="E51" s="11">
        <f t="shared" si="15"/>
      </c>
      <c r="F51" s="71">
        <f t="shared" si="16"/>
      </c>
      <c r="G51" s="29"/>
      <c r="H51" s="11">
        <f t="shared" si="17"/>
      </c>
      <c r="I51" s="71">
        <f t="shared" si="18"/>
      </c>
    </row>
    <row r="52" spans="1:9" ht="12.75">
      <c r="A52" s="10"/>
      <c r="B52" s="9">
        <f t="shared" si="0"/>
      </c>
      <c r="C52" s="11">
        <f t="shared" si="13"/>
      </c>
      <c r="D52" s="72">
        <f t="shared" si="14"/>
      </c>
      <c r="E52" s="11">
        <f t="shared" si="15"/>
      </c>
      <c r="F52" s="71">
        <f t="shared" si="16"/>
      </c>
      <c r="G52" s="29"/>
      <c r="H52" s="11">
        <f t="shared" si="17"/>
      </c>
      <c r="I52" s="71">
        <f t="shared" si="18"/>
      </c>
    </row>
    <row r="53" spans="1:9" ht="12.75">
      <c r="A53" s="10"/>
      <c r="B53" s="9">
        <f t="shared" si="0"/>
      </c>
      <c r="C53" s="11">
        <f t="shared" si="13"/>
      </c>
      <c r="D53" s="72">
        <f t="shared" si="14"/>
      </c>
      <c r="E53" s="11">
        <f t="shared" si="15"/>
      </c>
      <c r="F53" s="71">
        <f t="shared" si="16"/>
      </c>
      <c r="G53" s="29"/>
      <c r="H53" s="11">
        <f t="shared" si="17"/>
      </c>
      <c r="I53" s="71">
        <f t="shared" si="18"/>
      </c>
    </row>
    <row r="54" spans="1:9" ht="12.75">
      <c r="A54" s="10"/>
      <c r="B54" s="9">
        <f t="shared" si="0"/>
      </c>
      <c r="C54" s="11">
        <f t="shared" si="13"/>
      </c>
      <c r="D54" s="72">
        <f t="shared" si="14"/>
      </c>
      <c r="E54" s="11">
        <f t="shared" si="15"/>
      </c>
      <c r="F54" s="71">
        <f t="shared" si="16"/>
      </c>
      <c r="G54" s="29"/>
      <c r="H54" s="11">
        <f t="shared" si="17"/>
      </c>
      <c r="I54" s="71">
        <f t="shared" si="18"/>
      </c>
    </row>
    <row r="55" spans="1:9" ht="12.75">
      <c r="A55" s="10"/>
      <c r="B55" s="9">
        <f t="shared" si="0"/>
      </c>
      <c r="C55" s="11">
        <f t="shared" si="13"/>
      </c>
      <c r="D55" s="72">
        <f t="shared" si="14"/>
      </c>
      <c r="E55" s="11">
        <f t="shared" si="15"/>
      </c>
      <c r="F55" s="71">
        <f t="shared" si="16"/>
      </c>
      <c r="G55" s="29"/>
      <c r="H55" s="11">
        <f t="shared" si="17"/>
      </c>
      <c r="I55" s="71">
        <f t="shared" si="18"/>
      </c>
    </row>
    <row r="56" spans="1:9" ht="12.75">
      <c r="A56" s="10"/>
      <c r="B56" s="9">
        <f t="shared" si="0"/>
      </c>
      <c r="C56" s="11">
        <f t="shared" si="13"/>
      </c>
      <c r="D56" s="72">
        <f t="shared" si="14"/>
      </c>
      <c r="E56" s="11">
        <f t="shared" si="15"/>
      </c>
      <c r="F56" s="71">
        <f t="shared" si="16"/>
      </c>
      <c r="G56" s="29"/>
      <c r="H56" s="11">
        <f t="shared" si="17"/>
      </c>
      <c r="I56" s="71">
        <f t="shared" si="18"/>
      </c>
    </row>
    <row r="57" spans="1:9" ht="12.75">
      <c r="A57" s="10"/>
      <c r="B57" s="9">
        <f t="shared" si="0"/>
      </c>
      <c r="C57" s="11">
        <f t="shared" si="13"/>
      </c>
      <c r="D57" s="72">
        <f t="shared" si="14"/>
      </c>
      <c r="E57" s="11">
        <f t="shared" si="15"/>
      </c>
      <c r="F57" s="71">
        <f t="shared" si="16"/>
      </c>
      <c r="G57" s="29"/>
      <c r="H57" s="11">
        <f t="shared" si="17"/>
      </c>
      <c r="I57" s="71">
        <f t="shared" si="18"/>
      </c>
    </row>
    <row r="58" spans="1:9" ht="12.75">
      <c r="A58" s="10"/>
      <c r="B58" s="9">
        <f t="shared" si="0"/>
      </c>
      <c r="C58" s="11">
        <f t="shared" si="13"/>
      </c>
      <c r="D58" s="72">
        <f t="shared" si="14"/>
      </c>
      <c r="E58" s="11">
        <f t="shared" si="15"/>
      </c>
      <c r="F58" s="71">
        <f t="shared" si="16"/>
      </c>
      <c r="G58" s="29"/>
      <c r="H58" s="11">
        <f t="shared" si="17"/>
      </c>
      <c r="I58" s="71">
        <f t="shared" si="18"/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&amp;C&amp;"Arial,Bold"&amp;12ANS 310 - Feed Value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D. French</dc:creator>
  <cp:keywords/>
  <dc:description/>
  <cp:lastModifiedBy>Laura</cp:lastModifiedBy>
  <cp:lastPrinted>2006-02-03T15:31:05Z</cp:lastPrinted>
  <dcterms:created xsi:type="dcterms:W3CDTF">2000-01-18T02:10:22Z</dcterms:created>
  <dcterms:modified xsi:type="dcterms:W3CDTF">2017-03-09T21:13:29Z</dcterms:modified>
  <cp:category/>
  <cp:version/>
  <cp:contentType/>
  <cp:contentStatus/>
</cp:coreProperties>
</file>